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荣成" sheetId="1" r:id="rId1"/>
  </sheets>
  <definedNames>
    <definedName name="_xlnm.Print_Titles" localSheetId="0">'荣成'!$1:$5</definedName>
    <definedName name="_xlnm.Print_Area" localSheetId="0">'荣成'!$A$1:$U$14</definedName>
  </definedNames>
  <calcPr fullCalcOnLoad="1"/>
</workbook>
</file>

<file path=xl/sharedStrings.xml><?xml version="1.0" encoding="utf-8"?>
<sst xmlns="http://schemas.openxmlformats.org/spreadsheetml/2006/main" count="72" uniqueCount="51">
  <si>
    <t>2021年勐海县技能培训补贴资金汇总表(第三批）</t>
  </si>
  <si>
    <t>填表单位：勐海县劳动就业服务中心                                                                                   制表时间：2021年 10月 27日</t>
  </si>
  <si>
    <t>序号</t>
  </si>
  <si>
    <t>培训地点</t>
  </si>
  <si>
    <t>培训工种</t>
  </si>
  <si>
    <t xml:space="preserve">
培训类型</t>
  </si>
  <si>
    <t>培训机构</t>
  </si>
  <si>
    <t>培训人数</t>
  </si>
  <si>
    <t>符合补贴人数</t>
  </si>
  <si>
    <t>建档立卡人数</t>
  </si>
  <si>
    <t>建档立卡符合补贴人数</t>
  </si>
  <si>
    <t xml:space="preserve"> 培训时间</t>
  </si>
  <si>
    <t>支付培训补贴（每人）</t>
  </si>
  <si>
    <t>支付培训补贴资金来源</t>
  </si>
  <si>
    <t>海财社字[2021]179号中央就业补助资金支付</t>
  </si>
  <si>
    <t>合计（元）</t>
  </si>
  <si>
    <t>补贴标准依据</t>
  </si>
  <si>
    <t>海财社字[2021]44号中央就业补助资金支付建档立卡户培训补贴金额</t>
  </si>
  <si>
    <t>财农字[2021]153号沪滇劳务协作资金（标准400元/人）</t>
  </si>
  <si>
    <t>海财社字[2021]44号中央就业补助资金支付非建档立卡户培训补贴金额</t>
  </si>
  <si>
    <t>小计</t>
  </si>
  <si>
    <t>建档立卡户参加培训天数</t>
  </si>
  <si>
    <t>建档立卡生活费补贴 （60元/人·天）</t>
  </si>
  <si>
    <t>建档立卡交通费补贴 （20元/人·天）</t>
  </si>
  <si>
    <t>布朗山乡勐昂村委会</t>
  </si>
  <si>
    <t>手工电弧焊</t>
  </si>
  <si>
    <t>专项能力证书（生产制造类)</t>
  </si>
  <si>
    <t>昆明荣成职业培训学校</t>
  </si>
  <si>
    <t>2021年8月28日至9月4日</t>
  </si>
  <si>
    <t>云人社厅{2021}22号专项72项</t>
  </si>
  <si>
    <t>布朗山乡新竜村委会</t>
  </si>
  <si>
    <t>2021年8月29日至9月5日</t>
  </si>
  <si>
    <t>布朗山乡曼果村委会</t>
  </si>
  <si>
    <t>2021年9月1日至9月8日</t>
  </si>
  <si>
    <t>勐遮镇曼令村委会曼回小组</t>
  </si>
  <si>
    <t>2021年9月13日至9月20日</t>
  </si>
  <si>
    <t>5人7天  36人8天</t>
  </si>
  <si>
    <t>勐遮镇曼令村委会坝播小组</t>
  </si>
  <si>
    <t>2人7天       2人8天</t>
  </si>
  <si>
    <t>勐遮镇曼洪村委会曼勒小组</t>
  </si>
  <si>
    <t>畜禽养殖培训</t>
  </si>
  <si>
    <t>培训合格证书（生产制造类）</t>
  </si>
  <si>
    <t>2021年9月28日至10月4日</t>
  </si>
  <si>
    <t>云人社厅{2021}22号合格证46项</t>
  </si>
  <si>
    <t>勐遮镇曼令村委会</t>
  </si>
  <si>
    <t>挖掘机操作培训</t>
  </si>
  <si>
    <t>2021年10月12日至10月17日</t>
  </si>
  <si>
    <t>3人5天  7人6天</t>
  </si>
  <si>
    <t>云人社厅{2021}22号合格证75项</t>
  </si>
  <si>
    <t>合计</t>
  </si>
  <si>
    <t>填表人：                                              审核人：                                             复核人：                                              审批人：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</si>
</sst>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18"/>
      <color theme="1"/>
      <name val="宋体"/>
      <family val="0"/>
    </font>
    <font>
      <sz val="16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center"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14" fillId="0" borderId="0">
      <alignment vertical="center"/>
      <protection/>
    </xf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0" borderId="0">
      <alignment vertical="center"/>
      <protection/>
    </xf>
    <xf numFmtId="0" fontId="13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>
      <alignment vertical="center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0" xfId="68" applyFont="1" applyFill="1" applyBorder="1" applyAlignment="1">
      <alignment horizontal="center" vertical="center" wrapText="1"/>
      <protection/>
    </xf>
    <xf numFmtId="0" fontId="5" fillId="19" borderId="12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13" xfId="68" applyFont="1" applyFill="1" applyBorder="1" applyAlignment="1">
      <alignment horizontal="center" vertical="center" wrapText="1"/>
      <protection/>
    </xf>
    <xf numFmtId="0" fontId="4" fillId="19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3" fillId="19" borderId="15" xfId="0" applyFont="1" applyFill="1" applyBorder="1" applyAlignment="1">
      <alignment horizontal="center" vertical="center" wrapText="1"/>
    </xf>
    <xf numFmtId="176" fontId="4" fillId="19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34" fillId="19" borderId="16" xfId="68" applyFont="1" applyFill="1" applyBorder="1" applyAlignment="1">
      <alignment horizontal="center" vertical="center" wrapText="1"/>
      <protection/>
    </xf>
    <xf numFmtId="0" fontId="33" fillId="19" borderId="17" xfId="0" applyFont="1" applyFill="1" applyBorder="1" applyAlignment="1">
      <alignment horizontal="center" vertical="center" wrapText="1"/>
    </xf>
    <xf numFmtId="176" fontId="4" fillId="19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4" fillId="19" borderId="18" xfId="68" applyFont="1" applyFill="1" applyBorder="1" applyAlignment="1">
      <alignment horizontal="center" vertical="center" wrapText="1"/>
      <protection/>
    </xf>
    <xf numFmtId="0" fontId="33" fillId="19" borderId="19" xfId="0" applyFont="1" applyFill="1" applyBorder="1" applyAlignment="1">
      <alignment horizontal="center" vertical="center" wrapText="1"/>
    </xf>
    <xf numFmtId="176" fontId="4" fillId="19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4" fillId="19" borderId="10" xfId="68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6" fontId="3" fillId="19" borderId="0" xfId="0" applyNumberFormat="1" applyFont="1" applyFill="1" applyBorder="1" applyAlignment="1">
      <alignment horizontal="center" vertical="center"/>
    </xf>
    <xf numFmtId="176" fontId="4" fillId="19" borderId="9" xfId="0" applyNumberFormat="1" applyFont="1" applyFill="1" applyBorder="1" applyAlignment="1">
      <alignment horizontal="left" vertical="center" wrapText="1"/>
    </xf>
    <xf numFmtId="0" fontId="5" fillId="19" borderId="10" xfId="69" applyFont="1" applyFill="1" applyBorder="1" applyAlignment="1">
      <alignment horizontal="center" vertical="center" wrapText="1"/>
      <protection/>
    </xf>
    <xf numFmtId="0" fontId="5" fillId="19" borderId="10" xfId="70" applyFont="1" applyFill="1" applyBorder="1" applyAlignment="1">
      <alignment horizontal="center" vertical="center" wrapText="1"/>
      <protection/>
    </xf>
    <xf numFmtId="0" fontId="5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10" fillId="19" borderId="23" xfId="0" applyFont="1" applyFill="1" applyBorder="1" applyAlignment="1">
      <alignment horizontal="center" vertical="center" wrapText="1"/>
    </xf>
    <xf numFmtId="0" fontId="5" fillId="19" borderId="13" xfId="69" applyFont="1" applyFill="1" applyBorder="1" applyAlignment="1">
      <alignment horizontal="center" vertical="center" wrapText="1"/>
      <protection/>
    </xf>
    <xf numFmtId="0" fontId="5" fillId="19" borderId="13" xfId="70" applyFont="1" applyFill="1" applyBorder="1" applyAlignment="1">
      <alignment horizontal="center" vertical="center" wrapText="1"/>
      <protection/>
    </xf>
    <xf numFmtId="0" fontId="9" fillId="19" borderId="24" xfId="0" applyFont="1" applyFill="1" applyBorder="1" applyAlignment="1">
      <alignment vertical="center" wrapText="1"/>
    </xf>
    <xf numFmtId="0" fontId="10" fillId="19" borderId="25" xfId="0" applyFont="1" applyFill="1" applyBorder="1" applyAlignment="1">
      <alignment horizontal="center" vertical="center" wrapText="1"/>
    </xf>
    <xf numFmtId="0" fontId="4" fillId="19" borderId="16" xfId="69" applyFont="1" applyFill="1" applyBorder="1" applyAlignment="1">
      <alignment horizontal="center" vertical="center" wrapText="1"/>
      <protection/>
    </xf>
    <xf numFmtId="0" fontId="4" fillId="19" borderId="16" xfId="70" applyFont="1" applyFill="1" applyBorder="1" applyAlignment="1">
      <alignment horizontal="center" vertical="center" wrapText="1"/>
      <protection/>
    </xf>
    <xf numFmtId="177" fontId="4" fillId="19" borderId="16" xfId="0" applyNumberFormat="1" applyFont="1" applyFill="1" applyBorder="1" applyAlignment="1">
      <alignment horizontal="center" vertical="center" wrapText="1"/>
    </xf>
    <xf numFmtId="176" fontId="4" fillId="19" borderId="16" xfId="0" applyNumberFormat="1" applyFont="1" applyFill="1" applyBorder="1" applyAlignment="1">
      <alignment horizontal="center" vertical="center" wrapText="1"/>
    </xf>
    <xf numFmtId="0" fontId="4" fillId="19" borderId="18" xfId="69" applyFont="1" applyFill="1" applyBorder="1" applyAlignment="1">
      <alignment horizontal="center" vertical="center" wrapText="1"/>
      <protection/>
    </xf>
    <xf numFmtId="0" fontId="4" fillId="19" borderId="18" xfId="70" applyFont="1" applyFill="1" applyBorder="1" applyAlignment="1">
      <alignment horizontal="center" vertical="center" wrapText="1"/>
      <protection/>
    </xf>
    <xf numFmtId="176" fontId="4" fillId="19" borderId="18" xfId="0" applyNumberFormat="1" applyFont="1" applyFill="1" applyBorder="1" applyAlignment="1">
      <alignment horizontal="center" vertical="center" wrapText="1"/>
    </xf>
    <xf numFmtId="0" fontId="4" fillId="19" borderId="10" xfId="69" applyFont="1" applyFill="1" applyBorder="1" applyAlignment="1">
      <alignment horizontal="center" vertical="center" wrapText="1"/>
      <protection/>
    </xf>
    <xf numFmtId="0" fontId="4" fillId="19" borderId="10" xfId="70" applyFont="1" applyFill="1" applyBorder="1" applyAlignment="1">
      <alignment horizontal="center" vertical="center" wrapText="1"/>
      <protection/>
    </xf>
    <xf numFmtId="176" fontId="4" fillId="19" borderId="10" xfId="0" applyNumberFormat="1" applyFont="1" applyFill="1" applyBorder="1" applyAlignment="1">
      <alignment horizontal="center" vertical="center" wrapText="1"/>
    </xf>
    <xf numFmtId="177" fontId="35" fillId="19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19" borderId="26" xfId="0" applyFont="1" applyFill="1" applyBorder="1" applyAlignment="1">
      <alignment horizontal="center" vertical="center" wrapText="1"/>
    </xf>
    <xf numFmtId="177" fontId="4" fillId="19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19" borderId="18" xfId="0" applyNumberFormat="1" applyFont="1" applyFill="1" applyBorder="1" applyAlignment="1">
      <alignment horizontal="center" vertical="center" wrapText="1"/>
    </xf>
    <xf numFmtId="177" fontId="4" fillId="19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Sheet1_1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1" xfId="67"/>
    <cellStyle name="常规_Sheet1_2" xfId="68"/>
    <cellStyle name="常规_Sheet1_3" xfId="69"/>
    <cellStyle name="常规_Sheet1_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zoomScale="70" zoomScaleNormal="70" zoomScaleSheetLayoutView="100" workbookViewId="0" topLeftCell="F1">
      <pane ySplit="5" topLeftCell="A7" activePane="bottomLeft" state="frozen"/>
      <selection pane="bottomLeft" activeCell="N9" sqref="N9"/>
    </sheetView>
  </sheetViews>
  <sheetFormatPr defaultColWidth="9.00390625" defaultRowHeight="14.25"/>
  <cols>
    <col min="1" max="1" width="6.75390625" style="4" customWidth="1"/>
    <col min="2" max="2" width="17.375" style="5" customWidth="1"/>
    <col min="3" max="3" width="10.625" style="4" customWidth="1"/>
    <col min="4" max="4" width="20.25390625" style="4" customWidth="1"/>
    <col min="5" max="5" width="21.625" style="4" customWidth="1"/>
    <col min="6" max="6" width="6.625" style="4" customWidth="1"/>
    <col min="7" max="7" width="7.00390625" style="4" customWidth="1"/>
    <col min="8" max="8" width="7.50390625" style="4" customWidth="1"/>
    <col min="9" max="9" width="10.625" style="4" customWidth="1"/>
    <col min="10" max="10" width="16.75390625" style="4" customWidth="1"/>
    <col min="11" max="11" width="10.625" style="4" customWidth="1"/>
    <col min="12" max="12" width="25.125" style="6" customWidth="1"/>
    <col min="13" max="13" width="22.375" style="6" customWidth="1"/>
    <col min="14" max="14" width="24.375" style="4" customWidth="1"/>
    <col min="15" max="15" width="16.875" style="4" customWidth="1"/>
    <col min="16" max="16" width="7.50390625" style="4" customWidth="1"/>
    <col min="17" max="17" width="19.125" style="4" customWidth="1"/>
    <col min="18" max="18" width="18.375" style="4" customWidth="1"/>
    <col min="19" max="19" width="18.625" style="4" customWidth="1"/>
    <col min="20" max="20" width="14.625" style="4" customWidth="1"/>
    <col min="21" max="21" width="16.25390625" style="4" customWidth="1"/>
    <col min="22" max="16384" width="9.00390625" style="4" customWidth="1"/>
  </cols>
  <sheetData>
    <row r="1" spans="1:21" s="1" customFormat="1" ht="39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39"/>
      <c r="M1" s="39"/>
      <c r="N1" s="7"/>
      <c r="O1" s="7"/>
      <c r="P1" s="7"/>
      <c r="Q1" s="7"/>
      <c r="R1" s="7"/>
      <c r="S1" s="7"/>
      <c r="T1" s="7"/>
      <c r="U1" s="7"/>
    </row>
    <row r="2" spans="1:21" s="1" customFormat="1" ht="2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40"/>
      <c r="M2" s="40"/>
      <c r="N2" s="9"/>
      <c r="O2" s="9"/>
      <c r="P2" s="9"/>
      <c r="Q2" s="9"/>
      <c r="R2" s="9"/>
      <c r="S2" s="9"/>
      <c r="T2" s="9"/>
      <c r="U2" s="9"/>
    </row>
    <row r="3" spans="1:21" s="1" customFormat="1" ht="39.7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41" t="s">
        <v>11</v>
      </c>
      <c r="K3" s="42" t="s">
        <v>12</v>
      </c>
      <c r="L3" s="43" t="s">
        <v>13</v>
      </c>
      <c r="M3" s="43"/>
      <c r="N3" s="43"/>
      <c r="O3" s="43"/>
      <c r="P3" s="43" t="s">
        <v>14</v>
      </c>
      <c r="Q3" s="43"/>
      <c r="R3" s="43"/>
      <c r="S3" s="43"/>
      <c r="T3" s="11" t="s">
        <v>15</v>
      </c>
      <c r="U3" s="10" t="s">
        <v>16</v>
      </c>
    </row>
    <row r="4" spans="1:21" s="1" customFormat="1" ht="36" customHeight="1">
      <c r="A4" s="10"/>
      <c r="B4" s="10"/>
      <c r="C4" s="10"/>
      <c r="D4" s="13"/>
      <c r="E4" s="10"/>
      <c r="F4" s="12"/>
      <c r="G4" s="12"/>
      <c r="H4" s="12"/>
      <c r="I4" s="12"/>
      <c r="J4" s="41"/>
      <c r="K4" s="42"/>
      <c r="L4" s="44" t="s">
        <v>17</v>
      </c>
      <c r="M4" s="45" t="s">
        <v>18</v>
      </c>
      <c r="N4" s="44" t="s">
        <v>19</v>
      </c>
      <c r="O4" s="46" t="s">
        <v>20</v>
      </c>
      <c r="P4" s="47" t="s">
        <v>21</v>
      </c>
      <c r="Q4" s="64" t="s">
        <v>22</v>
      </c>
      <c r="R4" s="64" t="s">
        <v>23</v>
      </c>
      <c r="S4" s="13" t="s">
        <v>20</v>
      </c>
      <c r="T4" s="13"/>
      <c r="U4" s="10"/>
    </row>
    <row r="5" spans="1:21" s="1" customFormat="1" ht="45.75" customHeight="1">
      <c r="A5" s="10"/>
      <c r="B5" s="14"/>
      <c r="C5" s="14"/>
      <c r="D5" s="15"/>
      <c r="E5" s="14"/>
      <c r="F5" s="16"/>
      <c r="G5" s="16"/>
      <c r="H5" s="16"/>
      <c r="I5" s="16"/>
      <c r="J5" s="48"/>
      <c r="K5" s="49"/>
      <c r="L5" s="44"/>
      <c r="M5" s="50"/>
      <c r="N5" s="44"/>
      <c r="O5" s="46"/>
      <c r="P5" s="51"/>
      <c r="Q5" s="15"/>
      <c r="R5" s="15"/>
      <c r="S5" s="15"/>
      <c r="T5" s="15"/>
      <c r="U5" s="10"/>
    </row>
    <row r="6" spans="1:22" s="2" customFormat="1" ht="87.75" customHeight="1">
      <c r="A6" s="17">
        <v>1</v>
      </c>
      <c r="B6" s="18" t="s">
        <v>24</v>
      </c>
      <c r="C6" s="19" t="s">
        <v>25</v>
      </c>
      <c r="D6" s="20" t="s">
        <v>26</v>
      </c>
      <c r="E6" s="21" t="s">
        <v>27</v>
      </c>
      <c r="F6" s="22">
        <v>35</v>
      </c>
      <c r="G6" s="22">
        <v>34</v>
      </c>
      <c r="H6" s="22">
        <v>0</v>
      </c>
      <c r="I6" s="22">
        <v>0</v>
      </c>
      <c r="J6" s="52" t="s">
        <v>28</v>
      </c>
      <c r="K6" s="53">
        <v>900</v>
      </c>
      <c r="L6" s="54">
        <f>I6*K6-M6</f>
        <v>0</v>
      </c>
      <c r="M6" s="54">
        <f>I6*400</f>
        <v>0</v>
      </c>
      <c r="N6" s="54">
        <f>(G6-I6)*K6</f>
        <v>30600</v>
      </c>
      <c r="O6" s="54">
        <f>L6+M6+N6</f>
        <v>30600</v>
      </c>
      <c r="P6" s="55">
        <v>0</v>
      </c>
      <c r="Q6" s="65">
        <v>0</v>
      </c>
      <c r="R6" s="65">
        <v>0</v>
      </c>
      <c r="S6" s="65">
        <f aca="true" t="shared" si="0" ref="S6:S12">Q6+R6</f>
        <v>0</v>
      </c>
      <c r="T6" s="65">
        <f aca="true" t="shared" si="1" ref="T6:T12">O6+S6</f>
        <v>30600</v>
      </c>
      <c r="U6" s="66" t="s">
        <v>29</v>
      </c>
      <c r="V6" s="2">
        <f>G6*K6</f>
        <v>30600</v>
      </c>
    </row>
    <row r="7" spans="1:24" s="2" customFormat="1" ht="87.75" customHeight="1">
      <c r="A7" s="17">
        <v>2</v>
      </c>
      <c r="B7" s="18" t="s">
        <v>30</v>
      </c>
      <c r="C7" s="19" t="s">
        <v>25</v>
      </c>
      <c r="D7" s="20" t="s">
        <v>26</v>
      </c>
      <c r="E7" s="21" t="s">
        <v>27</v>
      </c>
      <c r="F7" s="22">
        <v>27</v>
      </c>
      <c r="G7" s="22">
        <v>23</v>
      </c>
      <c r="H7" s="22">
        <v>14</v>
      </c>
      <c r="I7" s="22">
        <v>11</v>
      </c>
      <c r="J7" s="52" t="s">
        <v>31</v>
      </c>
      <c r="K7" s="53">
        <v>900</v>
      </c>
      <c r="L7" s="54">
        <f aca="true" t="shared" si="2" ref="L7:L12">I7*K7-M7</f>
        <v>5500</v>
      </c>
      <c r="M7" s="54">
        <f aca="true" t="shared" si="3" ref="M7:M12">I7*400</f>
        <v>4400</v>
      </c>
      <c r="N7" s="54">
        <f aca="true" t="shared" si="4" ref="N7:N12">(G7-I7)*K7</f>
        <v>10800</v>
      </c>
      <c r="O7" s="54">
        <f aca="true" t="shared" si="5" ref="O7:O12">L7+M7+N7</f>
        <v>20700</v>
      </c>
      <c r="P7" s="55">
        <v>8</v>
      </c>
      <c r="Q7" s="65">
        <v>5280</v>
      </c>
      <c r="R7" s="65">
        <v>1760</v>
      </c>
      <c r="S7" s="65">
        <f t="shared" si="0"/>
        <v>7040</v>
      </c>
      <c r="T7" s="65">
        <f t="shared" si="1"/>
        <v>27740</v>
      </c>
      <c r="U7" s="66" t="s">
        <v>29</v>
      </c>
      <c r="V7" s="2">
        <f aca="true" t="shared" si="6" ref="V7:V13">G7*K7</f>
        <v>20700</v>
      </c>
      <c r="W7" s="2">
        <f>I7*8*60</f>
        <v>5280</v>
      </c>
      <c r="X7" s="2">
        <f>I7*8*20</f>
        <v>1760</v>
      </c>
    </row>
    <row r="8" spans="1:24" s="2" customFormat="1" ht="87.75" customHeight="1">
      <c r="A8" s="17">
        <v>3</v>
      </c>
      <c r="B8" s="18" t="s">
        <v>32</v>
      </c>
      <c r="C8" s="23" t="s">
        <v>25</v>
      </c>
      <c r="D8" s="24" t="s">
        <v>26</v>
      </c>
      <c r="E8" s="25" t="s">
        <v>27</v>
      </c>
      <c r="F8" s="26">
        <v>50</v>
      </c>
      <c r="G8" s="26">
        <v>49</v>
      </c>
      <c r="H8" s="26">
        <v>6</v>
      </c>
      <c r="I8" s="26">
        <v>6</v>
      </c>
      <c r="J8" s="56" t="s">
        <v>33</v>
      </c>
      <c r="K8" s="57">
        <v>900</v>
      </c>
      <c r="L8" s="54">
        <f t="shared" si="2"/>
        <v>3000</v>
      </c>
      <c r="M8" s="54">
        <f t="shared" si="3"/>
        <v>2400</v>
      </c>
      <c r="N8" s="54">
        <f t="shared" si="4"/>
        <v>38700</v>
      </c>
      <c r="O8" s="54">
        <f t="shared" si="5"/>
        <v>44100</v>
      </c>
      <c r="P8" s="58">
        <v>8</v>
      </c>
      <c r="Q8" s="67">
        <v>2880</v>
      </c>
      <c r="R8" s="67">
        <v>960</v>
      </c>
      <c r="S8" s="65">
        <f t="shared" si="0"/>
        <v>3840</v>
      </c>
      <c r="T8" s="65">
        <f t="shared" si="1"/>
        <v>47940</v>
      </c>
      <c r="U8" s="66" t="s">
        <v>29</v>
      </c>
      <c r="V8" s="2">
        <f t="shared" si="6"/>
        <v>44100</v>
      </c>
      <c r="W8" s="2">
        <f>I8*P8*60</f>
        <v>2880</v>
      </c>
      <c r="X8" s="2">
        <f>I8*P8*20</f>
        <v>960</v>
      </c>
    </row>
    <row r="9" spans="1:24" s="2" customFormat="1" ht="87.75" customHeight="1">
      <c r="A9" s="17">
        <v>4</v>
      </c>
      <c r="B9" s="18" t="s">
        <v>34</v>
      </c>
      <c r="C9" s="27" t="s">
        <v>25</v>
      </c>
      <c r="D9" s="28" t="s">
        <v>26</v>
      </c>
      <c r="E9" s="29" t="s">
        <v>27</v>
      </c>
      <c r="F9" s="30">
        <v>50</v>
      </c>
      <c r="G9" s="30">
        <v>42</v>
      </c>
      <c r="H9" s="30">
        <v>49</v>
      </c>
      <c r="I9" s="30">
        <v>41</v>
      </c>
      <c r="J9" s="59" t="s">
        <v>35</v>
      </c>
      <c r="K9" s="60">
        <v>900</v>
      </c>
      <c r="L9" s="54">
        <f t="shared" si="2"/>
        <v>20500</v>
      </c>
      <c r="M9" s="54">
        <f t="shared" si="3"/>
        <v>16400</v>
      </c>
      <c r="N9" s="54">
        <f t="shared" si="4"/>
        <v>900</v>
      </c>
      <c r="O9" s="54">
        <f t="shared" si="5"/>
        <v>37800</v>
      </c>
      <c r="P9" s="61" t="s">
        <v>36</v>
      </c>
      <c r="Q9" s="68">
        <v>19380</v>
      </c>
      <c r="R9" s="68">
        <v>6460</v>
      </c>
      <c r="S9" s="65">
        <f t="shared" si="0"/>
        <v>25840</v>
      </c>
      <c r="T9" s="65">
        <f t="shared" si="1"/>
        <v>63640</v>
      </c>
      <c r="U9" s="66" t="s">
        <v>29</v>
      </c>
      <c r="V9" s="2">
        <f t="shared" si="6"/>
        <v>37800</v>
      </c>
      <c r="W9" s="2">
        <f>5*7*60+36*8*60</f>
        <v>19380</v>
      </c>
      <c r="X9" s="2">
        <f>36*8*20+5*7*20</f>
        <v>6460</v>
      </c>
    </row>
    <row r="10" spans="1:24" s="2" customFormat="1" ht="87.75" customHeight="1">
      <c r="A10" s="17">
        <v>5</v>
      </c>
      <c r="B10" s="18" t="s">
        <v>37</v>
      </c>
      <c r="C10" s="27" t="s">
        <v>25</v>
      </c>
      <c r="D10" s="28" t="s">
        <v>26</v>
      </c>
      <c r="E10" s="29" t="s">
        <v>27</v>
      </c>
      <c r="F10" s="30">
        <v>50</v>
      </c>
      <c r="G10" s="30">
        <v>38</v>
      </c>
      <c r="H10" s="30">
        <v>5</v>
      </c>
      <c r="I10" s="30">
        <v>4</v>
      </c>
      <c r="J10" s="59" t="s">
        <v>35</v>
      </c>
      <c r="K10" s="60">
        <v>900</v>
      </c>
      <c r="L10" s="54">
        <f t="shared" si="2"/>
        <v>2000</v>
      </c>
      <c r="M10" s="54">
        <f t="shared" si="3"/>
        <v>1600</v>
      </c>
      <c r="N10" s="54">
        <f t="shared" si="4"/>
        <v>30600</v>
      </c>
      <c r="O10" s="54">
        <f t="shared" si="5"/>
        <v>34200</v>
      </c>
      <c r="P10" s="61" t="s">
        <v>38</v>
      </c>
      <c r="Q10" s="68">
        <v>1800</v>
      </c>
      <c r="R10" s="68">
        <v>600</v>
      </c>
      <c r="S10" s="65">
        <f t="shared" si="0"/>
        <v>2400</v>
      </c>
      <c r="T10" s="65">
        <f t="shared" si="1"/>
        <v>36600</v>
      </c>
      <c r="U10" s="66" t="s">
        <v>29</v>
      </c>
      <c r="V10" s="2">
        <f t="shared" si="6"/>
        <v>34200</v>
      </c>
      <c r="W10" s="2">
        <f>2*60*7+2*8*60</f>
        <v>1800</v>
      </c>
      <c r="X10" s="2">
        <f>2*7*20+2*8*20</f>
        <v>600</v>
      </c>
    </row>
    <row r="11" spans="1:22" s="2" customFormat="1" ht="87.75" customHeight="1">
      <c r="A11" s="17">
        <v>6</v>
      </c>
      <c r="B11" s="18" t="s">
        <v>39</v>
      </c>
      <c r="C11" s="27" t="s">
        <v>40</v>
      </c>
      <c r="D11" s="28" t="s">
        <v>41</v>
      </c>
      <c r="E11" s="29" t="s">
        <v>27</v>
      </c>
      <c r="F11" s="30">
        <v>50</v>
      </c>
      <c r="G11" s="30">
        <v>37</v>
      </c>
      <c r="H11" s="30">
        <v>0</v>
      </c>
      <c r="I11" s="30">
        <v>0</v>
      </c>
      <c r="J11" s="59" t="s">
        <v>42</v>
      </c>
      <c r="K11" s="60">
        <v>960</v>
      </c>
      <c r="L11" s="54">
        <f t="shared" si="2"/>
        <v>0</v>
      </c>
      <c r="M11" s="54">
        <f t="shared" si="3"/>
        <v>0</v>
      </c>
      <c r="N11" s="54">
        <f t="shared" si="4"/>
        <v>35520</v>
      </c>
      <c r="O11" s="54">
        <f t="shared" si="5"/>
        <v>35520</v>
      </c>
      <c r="P11" s="61">
        <v>0</v>
      </c>
      <c r="Q11" s="68">
        <v>0</v>
      </c>
      <c r="R11" s="68">
        <v>0</v>
      </c>
      <c r="S11" s="65">
        <f t="shared" si="0"/>
        <v>0</v>
      </c>
      <c r="T11" s="65">
        <f t="shared" si="1"/>
        <v>35520</v>
      </c>
      <c r="U11" s="66" t="s">
        <v>43</v>
      </c>
      <c r="V11" s="2">
        <f>G11*K11</f>
        <v>35520</v>
      </c>
    </row>
    <row r="12" spans="1:24" s="2" customFormat="1" ht="87.75" customHeight="1">
      <c r="A12" s="17">
        <v>7</v>
      </c>
      <c r="B12" s="18" t="s">
        <v>44</v>
      </c>
      <c r="C12" s="27" t="s">
        <v>45</v>
      </c>
      <c r="D12" s="28" t="s">
        <v>41</v>
      </c>
      <c r="E12" s="29" t="s">
        <v>27</v>
      </c>
      <c r="F12" s="30">
        <v>51</v>
      </c>
      <c r="G12" s="30">
        <v>50</v>
      </c>
      <c r="H12" s="30">
        <v>10</v>
      </c>
      <c r="I12" s="30">
        <v>10</v>
      </c>
      <c r="J12" s="59" t="s">
        <v>46</v>
      </c>
      <c r="K12" s="60">
        <v>800</v>
      </c>
      <c r="L12" s="54">
        <f t="shared" si="2"/>
        <v>4000</v>
      </c>
      <c r="M12" s="54">
        <f t="shared" si="3"/>
        <v>4000</v>
      </c>
      <c r="N12" s="54">
        <f t="shared" si="4"/>
        <v>32000</v>
      </c>
      <c r="O12" s="54">
        <f t="shared" si="5"/>
        <v>40000</v>
      </c>
      <c r="P12" s="61" t="s">
        <v>47</v>
      </c>
      <c r="Q12" s="68">
        <v>3420</v>
      </c>
      <c r="R12" s="68">
        <v>1140</v>
      </c>
      <c r="S12" s="65">
        <f t="shared" si="0"/>
        <v>4560</v>
      </c>
      <c r="T12" s="65">
        <f t="shared" si="1"/>
        <v>44560</v>
      </c>
      <c r="U12" s="66" t="s">
        <v>48</v>
      </c>
      <c r="V12" s="2">
        <f>G12*K12</f>
        <v>40000</v>
      </c>
      <c r="W12" s="2">
        <f>3*5*60+7*6*60</f>
        <v>3420</v>
      </c>
      <c r="X12" s="2">
        <f>3*5*20+7*6*20</f>
        <v>1140</v>
      </c>
    </row>
    <row r="13" spans="1:27" ht="54.75" customHeight="1">
      <c r="A13" s="31" t="s">
        <v>49</v>
      </c>
      <c r="B13" s="32"/>
      <c r="C13" s="33"/>
      <c r="D13" s="34"/>
      <c r="E13" s="35"/>
      <c r="F13" s="35">
        <f>SUM(F6:F12)</f>
        <v>313</v>
      </c>
      <c r="G13" s="35">
        <f>SUM(G6:G12)</f>
        <v>273</v>
      </c>
      <c r="H13" s="35">
        <f>SUM(H6:H12)</f>
        <v>84</v>
      </c>
      <c r="I13" s="35">
        <f>SUM(I6:I12)</f>
        <v>72</v>
      </c>
      <c r="J13" s="35"/>
      <c r="K13" s="35"/>
      <c r="L13" s="62">
        <f>SUM(L6:L12)</f>
        <v>35000</v>
      </c>
      <c r="M13" s="62">
        <f>SUM(M6:M12)</f>
        <v>28800</v>
      </c>
      <c r="N13" s="54">
        <f>SUM(N6:N12)</f>
        <v>179120</v>
      </c>
      <c r="O13" s="54">
        <f>SUM(O6:O12)</f>
        <v>242920</v>
      </c>
      <c r="P13" s="35"/>
      <c r="Q13" s="35">
        <f>SUM(Q6:Q12)</f>
        <v>32760</v>
      </c>
      <c r="R13" s="35">
        <f>SUM(R6:R12)</f>
        <v>10920</v>
      </c>
      <c r="S13" s="35">
        <f>SUM(S6:S12)</f>
        <v>43680</v>
      </c>
      <c r="T13" s="65">
        <f>SUM(T6:T12)</f>
        <v>286600</v>
      </c>
      <c r="U13" s="35"/>
      <c r="V13" s="2">
        <f>SUM(V6:V12)</f>
        <v>242920</v>
      </c>
      <c r="W13" s="2">
        <f>SUM(W6:W12)</f>
        <v>32760</v>
      </c>
      <c r="X13" s="2">
        <f>SUM(X6:X12)</f>
        <v>10920</v>
      </c>
      <c r="Y13" s="2">
        <f>SUM(Y6:Y12)</f>
        <v>0</v>
      </c>
      <c r="Z13" s="2">
        <f>SUM(Z6:Z12)</f>
        <v>0</v>
      </c>
      <c r="AA13" s="2">
        <f>SUM(AA6:AA12)</f>
        <v>0</v>
      </c>
    </row>
    <row r="14" spans="1:21" s="3" customFormat="1" ht="39" customHeight="1">
      <c r="A14" s="36" t="s">
        <v>50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22" ht="15">
      <c r="I22" s="63"/>
    </row>
  </sheetData>
  <sheetProtection/>
  <mergeCells count="27">
    <mergeCell ref="A1:U1"/>
    <mergeCell ref="A2:U2"/>
    <mergeCell ref="L3:O3"/>
    <mergeCell ref="P3:S3"/>
    <mergeCell ref="A13:D13"/>
    <mergeCell ref="A14:U1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4:S5"/>
    <mergeCell ref="T3:T5"/>
    <mergeCell ref="U3:U5"/>
  </mergeCells>
  <dataValidations count="1">
    <dataValidation type="list" allowBlank="1" showInputMessage="1" showErrorMessage="1" sqref="D9 D10 D6:D8 D11:D12">
      <formula1>"职业资格证书(生产制造类）,职业资格证书（服务类),技能等级证书（生产制造类),技能等级证书（服务类）,专项能力证书（生产制造类),专项能力证书（服务类）,培训合格证书（生产制造类）,培训合格证书（服务类）,培训合格证书（民族民间工艺类）,培训合格证书（创业服务类）,培训合格证书（创业培训类）,培训合格证书（职业能力类）"</formula1>
    </dataValidation>
  </dataValidations>
  <printOptions horizontalCentered="1"/>
  <pageMargins left="0.2" right="0.2" top="0.9" bottom="0.08" header="0.51" footer="0.08"/>
  <pageSetup fitToHeight="0" fitToWidth="1" horizontalDpi="600" verticalDpi="600" orientation="landscape" paperSize="9" scale="4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玉应罗</dc:creator>
  <cp:keywords/>
  <dc:description/>
  <cp:lastModifiedBy>周舟</cp:lastModifiedBy>
  <cp:lastPrinted>2015-01-29T08:49:40Z</cp:lastPrinted>
  <dcterms:created xsi:type="dcterms:W3CDTF">2012-12-17T15:01:15Z</dcterms:created>
  <dcterms:modified xsi:type="dcterms:W3CDTF">2021-10-27T02:11:19Z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</Properties>
</file>