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910" activeTab="2"/>
  </bookViews>
  <sheets>
    <sheet name="附表1 地质灾害隐患点一览表" sheetId="1" r:id="rId1"/>
    <sheet name="附表2 勐海县地质灾害基本情况汇总表" sheetId="2" r:id="rId2"/>
    <sheet name="附表3  勐海县地质灾害工程治理项目规划表（2021-2025" sheetId="3" r:id="rId3"/>
    <sheet name="附表4  勐海县因地质灾害搬迁避让项目规划表（2021-202" sheetId="4" r:id="rId4"/>
    <sheet name="附表5   勐海县地质灾害监测预警项目规划表" sheetId="5" r:id="rId5"/>
    <sheet name="附表6  西双版纳州勐海县地质灾害隐患点规划表" sheetId="6" r:id="rId6"/>
    <sheet name="附表7   西双版纳州勐海县地质灾害防治经费需求匡算表" sheetId="7" r:id="rId7"/>
    <sheet name="勐海县需要延续配套治理的治理项目工程项目规划表" sheetId="8" r:id="rId8"/>
  </sheets>
  <definedNames>
    <definedName name="_xlnm.Print_Area" localSheetId="0">'附表1 地质灾害隐患点一览表'!$A$1:$M$92</definedName>
    <definedName name="_xlnm.Print_Titles" localSheetId="0">'附表1 地质灾害隐患点一览表'!$1:$3</definedName>
    <definedName name="_xlnm.Print_Area" localSheetId="2">'附表3  勐海县地质灾害工程治理项目规划表（2021-2025'!$A$1:$L$18</definedName>
    <definedName name="_xlnm.Print_Titles" localSheetId="2">'附表3  勐海县地质灾害工程治理项目规划表（2021-2025'!$1:$2</definedName>
    <definedName name="_xlnm.Print_Area" localSheetId="4">'附表5   勐海县地质灾害监测预警项目规划表'!$A$1:$H$21</definedName>
    <definedName name="_xlnm.Print_Area" localSheetId="5">'附表6  西双版纳州勐海县地质灾害隐患点规划表'!$A$1:$L$91</definedName>
    <definedName name="_xlnm.Print_Titles" localSheetId="5">'附表6  西双版纳州勐海县地质灾害隐患点规划表'!$1:$3</definedName>
    <definedName name="_xlnm.Print_Titles" localSheetId="4">'附表5   勐海县地质灾害监测预警项目规划表'!$1:$1</definedName>
    <definedName name="_xlnm.Print_Area" localSheetId="7">'勐海县需要延续配套治理的治理项目工程项目规划表'!$A$1:$L$18</definedName>
    <definedName name="_xlnm.Print_Titles" localSheetId="7">'勐海县需要延续配套治理的治理项目工程项目规划表'!$1:$3</definedName>
  </definedNames>
  <calcPr fullCalcOnLoad="1"/>
</workbook>
</file>

<file path=xl/sharedStrings.xml><?xml version="1.0" encoding="utf-8"?>
<sst xmlns="http://schemas.openxmlformats.org/spreadsheetml/2006/main" count="1576" uniqueCount="545">
  <si>
    <t xml:space="preserve">附表1  勐海县地质灾害隐患点一览表
</t>
  </si>
  <si>
    <t>序号</t>
  </si>
  <si>
    <t>隐患点或灾害点名称</t>
  </si>
  <si>
    <t>灾害点统一编号</t>
  </si>
  <si>
    <t>隐患点类型</t>
  </si>
  <si>
    <t>险情等级</t>
  </si>
  <si>
    <t>乡镇街道办</t>
  </si>
  <si>
    <t>村委会社区</t>
  </si>
  <si>
    <t>村小组或社</t>
  </si>
  <si>
    <t>经纬坐标（度 分 秒）</t>
  </si>
  <si>
    <t>威胁</t>
  </si>
  <si>
    <t>经度</t>
  </si>
  <si>
    <t>纬度</t>
  </si>
  <si>
    <t>威胁户数(户)</t>
  </si>
  <si>
    <t>威胁人数(人)</t>
  </si>
  <si>
    <t>威胁财产(万元)</t>
  </si>
  <si>
    <t>新龙下寨滑坡</t>
  </si>
  <si>
    <t>010144</t>
  </si>
  <si>
    <t>滑坡</t>
  </si>
  <si>
    <t>小型</t>
  </si>
  <si>
    <t>布朗山乡</t>
  </si>
  <si>
    <t>新龙</t>
  </si>
  <si>
    <t>新龙下寨</t>
  </si>
  <si>
    <t>100°15′54″</t>
  </si>
  <si>
    <t>21°35′17″</t>
  </si>
  <si>
    <t>532822010144</t>
  </si>
  <si>
    <t>蚌塘组滑坡</t>
  </si>
  <si>
    <t>010004</t>
  </si>
  <si>
    <t>勐往乡</t>
  </si>
  <si>
    <t>灰塘</t>
  </si>
  <si>
    <t>蚌塘</t>
  </si>
  <si>
    <t>100°35′26″</t>
  </si>
  <si>
    <t>22°22′17″</t>
  </si>
  <si>
    <t>532822010004</t>
  </si>
  <si>
    <t>老高寨滑坡</t>
  </si>
  <si>
    <t>010005</t>
  </si>
  <si>
    <t>中型</t>
  </si>
  <si>
    <t>老高寨</t>
  </si>
  <si>
    <t>100°31′54″</t>
  </si>
  <si>
    <t>22°21′56″</t>
  </si>
  <si>
    <t>532822010005</t>
  </si>
  <si>
    <t>下纳格滑坡</t>
  </si>
  <si>
    <t>010007</t>
  </si>
  <si>
    <t>勐阿镇</t>
  </si>
  <si>
    <t>勐康</t>
  </si>
  <si>
    <t>下纳格</t>
  </si>
  <si>
    <t>100°25′5″</t>
  </si>
  <si>
    <t>22°17′7″</t>
  </si>
  <si>
    <t>532822010007</t>
  </si>
  <si>
    <t>黎明农场糖厂填土边坡滑坡</t>
  </si>
  <si>
    <t>010062</t>
  </si>
  <si>
    <t>勐遮镇</t>
  </si>
  <si>
    <t>景真生产队</t>
  </si>
  <si>
    <t>糖厂</t>
  </si>
  <si>
    <t>100°15′14″</t>
  </si>
  <si>
    <t>21°59′49″</t>
  </si>
  <si>
    <t>532822010062</t>
  </si>
  <si>
    <t>班等一、三组滑坡</t>
  </si>
  <si>
    <t>010138</t>
  </si>
  <si>
    <t>曼囡</t>
  </si>
  <si>
    <t>班章一、三组</t>
  </si>
  <si>
    <t>100°19′40″</t>
  </si>
  <si>
    <t>21°40′10″</t>
  </si>
  <si>
    <t>班章一、三组滑坡</t>
  </si>
  <si>
    <t>532822010138</t>
  </si>
  <si>
    <t>坝也新寨滑坡</t>
  </si>
  <si>
    <t>010065</t>
  </si>
  <si>
    <t>男愣</t>
  </si>
  <si>
    <t>坝也新寨</t>
  </si>
  <si>
    <t>100°12′43″</t>
  </si>
  <si>
    <t>21°51′32″</t>
  </si>
  <si>
    <t>532822010065</t>
  </si>
  <si>
    <t>回老组滑坡</t>
  </si>
  <si>
    <t>010023</t>
  </si>
  <si>
    <t>勐宋乡</t>
  </si>
  <si>
    <t>糯有</t>
  </si>
  <si>
    <t>回老</t>
  </si>
  <si>
    <t>100°39′5″</t>
  </si>
  <si>
    <t>22°10′49″</t>
  </si>
  <si>
    <t>532822010023</t>
  </si>
  <si>
    <t>南弄中寨一队滑坡</t>
  </si>
  <si>
    <t>010067</t>
  </si>
  <si>
    <t>西定乡</t>
  </si>
  <si>
    <t>南弄</t>
  </si>
  <si>
    <t>南弄中寨一队</t>
  </si>
  <si>
    <t>100°7′18″</t>
  </si>
  <si>
    <t>22°0′19″</t>
  </si>
  <si>
    <t>532822010067</t>
  </si>
  <si>
    <t>曼别滑坡</t>
  </si>
  <si>
    <t>010075</t>
  </si>
  <si>
    <t>曼别一、二</t>
  </si>
  <si>
    <t>100°5′40″</t>
  </si>
  <si>
    <t>21°58′3″</t>
  </si>
  <si>
    <t>532822010075</t>
  </si>
  <si>
    <t>贺罕组滑坡</t>
  </si>
  <si>
    <t>010016</t>
  </si>
  <si>
    <t>勐满镇</t>
  </si>
  <si>
    <t>南大</t>
  </si>
  <si>
    <t>贺罕</t>
  </si>
  <si>
    <t>100°5′7″</t>
  </si>
  <si>
    <t>22°6′33″</t>
  </si>
  <si>
    <t>532822010016</t>
  </si>
  <si>
    <t>伙房三、四组滑坡</t>
  </si>
  <si>
    <t>010010</t>
  </si>
  <si>
    <t>贺建</t>
  </si>
  <si>
    <t>伙房三、四</t>
  </si>
  <si>
    <t>100°30′52″</t>
  </si>
  <si>
    <t>22°14′34″</t>
  </si>
  <si>
    <t>532822010010</t>
  </si>
  <si>
    <t>旧塘老寨滑坡</t>
  </si>
  <si>
    <t>010056</t>
  </si>
  <si>
    <t>勐海镇</t>
  </si>
  <si>
    <t>勐翁村</t>
  </si>
  <si>
    <t>旧塘老寨</t>
  </si>
  <si>
    <t>100°25′50″</t>
  </si>
  <si>
    <t>22°7′13″</t>
  </si>
  <si>
    <t>532822010056</t>
  </si>
  <si>
    <t>曼捌组滑坡</t>
  </si>
  <si>
    <t>010145</t>
  </si>
  <si>
    <t>兴龙</t>
  </si>
  <si>
    <t>曼捌</t>
  </si>
  <si>
    <t>100°12′47″</t>
  </si>
  <si>
    <t>21°34′30″</t>
  </si>
  <si>
    <t>532822010145</t>
  </si>
  <si>
    <t>曼西龙傣滑坡</t>
  </si>
  <si>
    <t>010035</t>
  </si>
  <si>
    <t>大安</t>
  </si>
  <si>
    <t>曼西龙傣</t>
  </si>
  <si>
    <t>100°37′14″</t>
  </si>
  <si>
    <t>22°7′39″</t>
  </si>
  <si>
    <t>532822010035</t>
  </si>
  <si>
    <t>坝檬滑坡</t>
  </si>
  <si>
    <t>010037</t>
  </si>
  <si>
    <t>蚌龙</t>
  </si>
  <si>
    <t>坝檬</t>
  </si>
  <si>
    <t>100°31′23″</t>
  </si>
  <si>
    <t>22°7′27″</t>
  </si>
  <si>
    <t>532822010037</t>
  </si>
  <si>
    <t>蚌龙新寨滑坡</t>
  </si>
  <si>
    <t>010038</t>
  </si>
  <si>
    <t>蚌龙新寨</t>
  </si>
  <si>
    <t>100°30′11″</t>
  </si>
  <si>
    <t>22°7′6″</t>
  </si>
  <si>
    <t>532822010038</t>
  </si>
  <si>
    <t>蚌龙村蚌囡老寨</t>
  </si>
  <si>
    <t>010039</t>
  </si>
  <si>
    <t>蚌囡老寨</t>
  </si>
  <si>
    <t>100°29′4″</t>
  </si>
  <si>
    <t>22°5′52″</t>
  </si>
  <si>
    <t>532822010039</t>
  </si>
  <si>
    <t>蚌龙村蚌囡新寨滑坡</t>
  </si>
  <si>
    <t>010042</t>
  </si>
  <si>
    <t>蚌囡新寨</t>
  </si>
  <si>
    <t>100°29′17″</t>
  </si>
  <si>
    <t>22°5′40″</t>
  </si>
  <si>
    <t>532822010042</t>
  </si>
  <si>
    <t>蚌囡凹子寨滑坡</t>
  </si>
  <si>
    <t>010043</t>
  </si>
  <si>
    <t>蚌囡</t>
  </si>
  <si>
    <t>凹子寨</t>
  </si>
  <si>
    <t>100°29′12″</t>
  </si>
  <si>
    <t>532822010043</t>
  </si>
  <si>
    <t>新班章滑坡</t>
  </si>
  <si>
    <t>010137</t>
  </si>
  <si>
    <t>班章</t>
  </si>
  <si>
    <t>新班章</t>
  </si>
  <si>
    <t>100°27′11″</t>
  </si>
  <si>
    <t>21°41′35″</t>
  </si>
  <si>
    <t>532822010137</t>
  </si>
  <si>
    <t>保塘汉族大寨</t>
  </si>
  <si>
    <t>020001</t>
  </si>
  <si>
    <t>崩塌</t>
  </si>
  <si>
    <t>汉族大寨</t>
  </si>
  <si>
    <t>100°32′47″</t>
  </si>
  <si>
    <t>22°6′25″</t>
  </si>
  <si>
    <t>532822020001</t>
  </si>
  <si>
    <t>曼纳老寨滑坡</t>
  </si>
  <si>
    <t>010014</t>
  </si>
  <si>
    <t>班倒</t>
  </si>
  <si>
    <t>曼纳老寨</t>
  </si>
  <si>
    <t>100°9′16″</t>
  </si>
  <si>
    <t>22°10′37″</t>
  </si>
  <si>
    <t>532822010014</t>
  </si>
  <si>
    <t>出戈二队泥石流沟</t>
  </si>
  <si>
    <t>030007</t>
  </si>
  <si>
    <t>泥石流</t>
  </si>
  <si>
    <t>格朗和乡</t>
  </si>
  <si>
    <t>南糯</t>
  </si>
  <si>
    <t>出戈二队</t>
  </si>
  <si>
    <t>100°41′8″</t>
  </si>
  <si>
    <t>21°56′8″</t>
  </si>
  <si>
    <t>532822030007</t>
  </si>
  <si>
    <t>拉八厅新村-泥石流沟</t>
  </si>
  <si>
    <t>030009</t>
  </si>
  <si>
    <t>勐混镇</t>
  </si>
  <si>
    <t>勐混</t>
  </si>
  <si>
    <t>拉巴厅新村</t>
  </si>
  <si>
    <t>100°21′2″</t>
  </si>
  <si>
    <t>532822030009</t>
  </si>
  <si>
    <t>石头老寨滑坡</t>
  </si>
  <si>
    <t>010118</t>
  </si>
  <si>
    <t>石头老寨</t>
  </si>
  <si>
    <t>100°35′34″</t>
  </si>
  <si>
    <t>21°55′54″</t>
  </si>
  <si>
    <t>532822010118</t>
  </si>
  <si>
    <t>曼卡哈尼滑坡</t>
  </si>
  <si>
    <t>010114</t>
  </si>
  <si>
    <t>打洛镇</t>
  </si>
  <si>
    <t>曼山</t>
  </si>
  <si>
    <t>曼卡哈尼</t>
  </si>
  <si>
    <t>100°8′16″</t>
  </si>
  <si>
    <t>21°42′2″</t>
  </si>
  <si>
    <t>532822010114</t>
  </si>
  <si>
    <t>小巴拉填土边坡滑坡</t>
  </si>
  <si>
    <t>010115</t>
  </si>
  <si>
    <t>小巴拉</t>
  </si>
  <si>
    <t>100°32′26″</t>
  </si>
  <si>
    <t>21°58′15″</t>
  </si>
  <si>
    <t>532822010115</t>
  </si>
  <si>
    <t>大贺拉滑坡</t>
  </si>
  <si>
    <t>010116</t>
  </si>
  <si>
    <t>芳湖</t>
  </si>
  <si>
    <t>大贺拉</t>
  </si>
  <si>
    <t>100°31′51″</t>
  </si>
  <si>
    <t>21°56′21″</t>
  </si>
  <si>
    <t>532822010116</t>
  </si>
  <si>
    <t>老寨一组滑坡</t>
  </si>
  <si>
    <t>010127</t>
  </si>
  <si>
    <t>帕沙</t>
  </si>
  <si>
    <t>老寨一</t>
  </si>
  <si>
    <t>100°33′12″</t>
  </si>
  <si>
    <t>21°49′59″</t>
  </si>
  <si>
    <t>532822010127</t>
  </si>
  <si>
    <t>中寨一组滑坡</t>
  </si>
  <si>
    <t>010128</t>
  </si>
  <si>
    <t>中寨一</t>
  </si>
  <si>
    <t>100°32′54″</t>
  </si>
  <si>
    <t>21°49′51″</t>
  </si>
  <si>
    <t>532822010128</t>
  </si>
  <si>
    <t>贺松滑坡</t>
  </si>
  <si>
    <t>010099</t>
  </si>
  <si>
    <t>曼佤</t>
  </si>
  <si>
    <t>贺松</t>
  </si>
  <si>
    <t>100°5′56″</t>
  </si>
  <si>
    <t>21°50′30″</t>
  </si>
  <si>
    <t>532822010099</t>
  </si>
  <si>
    <t>中寨二组</t>
  </si>
  <si>
    <t>010129</t>
  </si>
  <si>
    <t>二组</t>
  </si>
  <si>
    <t>100°33′5″</t>
  </si>
  <si>
    <t>21°49′49″</t>
  </si>
  <si>
    <t>532822010129</t>
  </si>
  <si>
    <t>章家三队滑坡</t>
  </si>
  <si>
    <t>010146</t>
  </si>
  <si>
    <t>章家</t>
  </si>
  <si>
    <t>章家三队</t>
  </si>
  <si>
    <t>100°19′37″</t>
  </si>
  <si>
    <t>21°33′6″</t>
  </si>
  <si>
    <t>532822010146</t>
  </si>
  <si>
    <t>空坎一队滑坡</t>
  </si>
  <si>
    <t>010147</t>
  </si>
  <si>
    <t>空坎一组</t>
  </si>
  <si>
    <t>100°20′31″</t>
  </si>
  <si>
    <t>21°32′56″</t>
  </si>
  <si>
    <t>532822010147</t>
  </si>
  <si>
    <t>大干箐泥石流</t>
  </si>
  <si>
    <t>030001</t>
  </si>
  <si>
    <t>平河</t>
  </si>
  <si>
    <t>100°35′20″</t>
  </si>
  <si>
    <t>22°23′52″</t>
  </si>
  <si>
    <t>532822030001</t>
  </si>
  <si>
    <t>阿鲁新寨滑坡</t>
  </si>
  <si>
    <t>010124</t>
  </si>
  <si>
    <t>帕宫</t>
  </si>
  <si>
    <t>阿鲁小寨</t>
  </si>
  <si>
    <t>100°27′33″</t>
  </si>
  <si>
    <t>21°52′24″</t>
  </si>
  <si>
    <t>阿鲁小寨滑坡</t>
  </si>
  <si>
    <t>532822010124</t>
  </si>
  <si>
    <t>老寨二组滑坡</t>
  </si>
  <si>
    <t>010126</t>
  </si>
  <si>
    <t>老寨二</t>
  </si>
  <si>
    <t>532822010126</t>
  </si>
  <si>
    <t>章家四队滑坡</t>
  </si>
  <si>
    <t>010149</t>
  </si>
  <si>
    <t>章家四队</t>
  </si>
  <si>
    <t>100°18′25″</t>
  </si>
  <si>
    <t>21°31′53″</t>
  </si>
  <si>
    <t>532822010149</t>
  </si>
  <si>
    <t>勐混电站滑坡</t>
  </si>
  <si>
    <t>010131</t>
  </si>
  <si>
    <t>特大型</t>
  </si>
  <si>
    <t>曼蚌</t>
  </si>
  <si>
    <t>广别新寨</t>
  </si>
  <si>
    <t>21°47′9″</t>
  </si>
  <si>
    <t>南温下寨滑坡</t>
  </si>
  <si>
    <t>010133</t>
  </si>
  <si>
    <t>曼果</t>
  </si>
  <si>
    <t>南温下寨</t>
  </si>
  <si>
    <t>100°23′53″</t>
  </si>
  <si>
    <t>21°46′35″</t>
  </si>
  <si>
    <t>532822010133</t>
  </si>
  <si>
    <t>南温上寨滑坡</t>
  </si>
  <si>
    <t>010134</t>
  </si>
  <si>
    <t>南温上寨</t>
  </si>
  <si>
    <t>21°45′59″</t>
  </si>
  <si>
    <t>532822010134</t>
  </si>
  <si>
    <t>曼果老寨滑坡</t>
  </si>
  <si>
    <t>010135</t>
  </si>
  <si>
    <t>曼果老寨</t>
  </si>
  <si>
    <t>100°18′47″</t>
  </si>
  <si>
    <t>21°45′11″</t>
  </si>
  <si>
    <t>532822010135</t>
  </si>
  <si>
    <t>勐遮镇曼令村委会曼令大寨滑坡</t>
  </si>
  <si>
    <t>010154</t>
  </si>
  <si>
    <t>曼令村委会</t>
  </si>
  <si>
    <t>曼令大寨</t>
  </si>
  <si>
    <t>100°15′0″</t>
  </si>
  <si>
    <t>21°53′47″</t>
  </si>
  <si>
    <t>合计</t>
  </si>
  <si>
    <t xml:space="preserve"> 附表2  勐海县地质灾害隐患基本情况汇总表</t>
  </si>
  <si>
    <t>县（市、区）</t>
  </si>
  <si>
    <t>乡（镇）</t>
  </si>
  <si>
    <t>现有隐患（处）</t>
  </si>
  <si>
    <t>威胁对象</t>
  </si>
  <si>
    <t>诱发因素（处）</t>
  </si>
  <si>
    <t>大型</t>
  </si>
  <si>
    <t>户</t>
  </si>
  <si>
    <t>人口（人）</t>
  </si>
  <si>
    <t>资产（万元）</t>
  </si>
  <si>
    <t>自然因素为主</t>
  </si>
  <si>
    <t>有责任主体</t>
  </si>
  <si>
    <t>百姓切坡建房</t>
  </si>
  <si>
    <t>勐海县</t>
  </si>
  <si>
    <t>黎明农场</t>
  </si>
  <si>
    <t>附表3  勐海县地质灾害工程治理项目规划表（2021-2025年）</t>
  </si>
  <si>
    <t>项目名称</t>
  </si>
  <si>
    <t>立项等级</t>
  </si>
  <si>
    <t>主要治理措施</t>
  </si>
  <si>
    <t>总投资概算/万元</t>
  </si>
  <si>
    <t>计划实施年度</t>
  </si>
  <si>
    <t>已有工作程度</t>
  </si>
  <si>
    <t>州县</t>
  </si>
  <si>
    <t>锚杆框格梁，锚杆长12米+抗滑桩总长76米+排水沟28.9米</t>
  </si>
  <si>
    <t>2021</t>
  </si>
  <si>
    <t>勘察设计</t>
  </si>
  <si>
    <t>挡土墙65米+锚杆框格梁，梁总长900米，锚杆长12米，总长1800米</t>
  </si>
  <si>
    <t>2022</t>
  </si>
  <si>
    <t>对危岩体进行部分清除，约200方、加固以及坡面防护处理并设置被动防护系统，面积约100平米</t>
  </si>
  <si>
    <t>锚杆框格梁+挡土墙+排水沟</t>
  </si>
  <si>
    <t>勘察设计、2022年监测预警</t>
  </si>
  <si>
    <t>锚杆框格梁+抗滑桩+排水沟+挡土墙</t>
  </si>
  <si>
    <t>锚杆框格梁，锚杆全长377米+挡土墙22米+水沟236米</t>
  </si>
  <si>
    <t>完成勘察设计、2021监测预警</t>
  </si>
  <si>
    <t>抗滑桩22棵，单桩长15米+挡土墙530米+排水沟1000米</t>
  </si>
  <si>
    <t>2023</t>
  </si>
  <si>
    <t>项目建议书</t>
  </si>
  <si>
    <t>锚杆框格梁总长820米，锚杆长9米，总长1080米+挡土墙385米+排水沟3000米</t>
  </si>
  <si>
    <t>项目建议书、2022监测预警</t>
  </si>
  <si>
    <t>采取锚杆框格梁+抗滑桩+排水沟治理。抗滑桩28根，平均桩长15m，格构梁660m，锚杆285根，单根长15m，排水沟300m。</t>
  </si>
  <si>
    <t>2024</t>
  </si>
  <si>
    <t>2021年监测预警</t>
  </si>
  <si>
    <t>挡土墙70米+固坊坝2道+排水沟450米</t>
  </si>
  <si>
    <t>采取挡土墙+框格梁+排水沟治理。3m高挡墙100m，格构梁640m，锚杆100根，平均长度12m，排水沟300m。、</t>
  </si>
  <si>
    <t>2022年监测预警</t>
  </si>
  <si>
    <t>采取锚杆框格梁+排水沟治理。格构梁2680m，锚杆230根，单根长度12m，排水沟300m。</t>
  </si>
  <si>
    <t>2025</t>
  </si>
  <si>
    <t>采取抗滑桩+排水沟治理。抗滑桩31根，平均桩长15m，排水沟800m。</t>
  </si>
  <si>
    <t>2020年监测预警</t>
  </si>
  <si>
    <r>
      <t>附表</t>
    </r>
    <r>
      <rPr>
        <b/>
        <sz val="16"/>
        <rFont val="Times New Roman"/>
        <family val="1"/>
      </rPr>
      <t xml:space="preserve">4  </t>
    </r>
    <r>
      <rPr>
        <b/>
        <sz val="16"/>
        <rFont val="宋体"/>
        <family val="0"/>
      </rPr>
      <t>勐海县因地质灾害搬迁避让项目规划表（</t>
    </r>
    <r>
      <rPr>
        <b/>
        <sz val="16"/>
        <rFont val="Times New Roman"/>
        <family val="1"/>
      </rPr>
      <t>2021-2025</t>
    </r>
    <r>
      <rPr>
        <b/>
        <sz val="16"/>
        <rFont val="宋体"/>
        <family val="0"/>
      </rPr>
      <t>年）</t>
    </r>
  </si>
  <si>
    <t>威胁户数（户）</t>
  </si>
  <si>
    <t>威胁人口（人）</t>
  </si>
  <si>
    <t>威胁财产（万元）</t>
  </si>
  <si>
    <t>计划搬迁户数</t>
  </si>
  <si>
    <t>计划搬迁人数</t>
  </si>
  <si>
    <t>选址情况</t>
  </si>
  <si>
    <t>计划启动年度</t>
  </si>
  <si>
    <t>经费匡算（万元）</t>
  </si>
  <si>
    <t>无</t>
  </si>
  <si>
    <t>附表5  勐海县地质灾害监测预警项目规划表（2021-2025年）</t>
  </si>
  <si>
    <t>乡镇</t>
  </si>
  <si>
    <t>隐患点名称</t>
  </si>
  <si>
    <t>隐患情况</t>
  </si>
  <si>
    <t>实施年度</t>
  </si>
  <si>
    <t>威胁户数</t>
  </si>
  <si>
    <t>威胁人数</t>
  </si>
  <si>
    <t>10</t>
  </si>
  <si>
    <t>47</t>
  </si>
  <si>
    <t>25</t>
  </si>
  <si>
    <t>14</t>
  </si>
  <si>
    <t>73</t>
  </si>
  <si>
    <t>200</t>
  </si>
  <si>
    <t>18</t>
  </si>
  <si>
    <t>40</t>
  </si>
  <si>
    <t>400</t>
  </si>
  <si>
    <t>21</t>
  </si>
  <si>
    <t>64</t>
  </si>
  <si>
    <t>300</t>
  </si>
  <si>
    <t>6</t>
  </si>
  <si>
    <t>24</t>
  </si>
  <si>
    <t>120</t>
  </si>
  <si>
    <t>30</t>
  </si>
  <si>
    <t>90</t>
  </si>
  <si>
    <t>3</t>
  </si>
  <si>
    <t>15</t>
  </si>
  <si>
    <t>1000</t>
  </si>
  <si>
    <t>7</t>
  </si>
  <si>
    <t>28</t>
  </si>
  <si>
    <t>100</t>
  </si>
  <si>
    <t>13</t>
  </si>
  <si>
    <t>260</t>
  </si>
  <si>
    <t>97</t>
  </si>
  <si>
    <t>勐满镇曼纳老寨滑坡</t>
  </si>
  <si>
    <t>5</t>
  </si>
  <si>
    <t>20</t>
  </si>
  <si>
    <t>80</t>
  </si>
  <si>
    <t>勐混镇拉八厅新村泥石流沟</t>
  </si>
  <si>
    <t>44</t>
  </si>
  <si>
    <t>171</t>
  </si>
  <si>
    <t>880</t>
  </si>
  <si>
    <t>勐宋乡坝檬滑坡</t>
  </si>
  <si>
    <t>29</t>
  </si>
  <si>
    <t>93</t>
  </si>
  <si>
    <t>格朗和乡中寨一组滑坡</t>
  </si>
  <si>
    <t>46</t>
  </si>
  <si>
    <t>格朗和乡中寨二组滑坡</t>
  </si>
  <si>
    <t>4</t>
  </si>
  <si>
    <t>17</t>
  </si>
  <si>
    <t>布朗山乡空坎一队滑坡</t>
  </si>
  <si>
    <t>43</t>
  </si>
  <si>
    <t>209</t>
  </si>
  <si>
    <t>600</t>
  </si>
  <si>
    <t>布朗山乡章家四队滑坡</t>
  </si>
  <si>
    <t>75</t>
  </si>
  <si>
    <t>附表6  勐海县地质灾害隐患点规划表</t>
  </si>
  <si>
    <t>统一编号</t>
  </si>
  <si>
    <t>灾险等级</t>
  </si>
  <si>
    <t>地理位置</t>
  </si>
  <si>
    <t>防治措施</t>
  </si>
  <si>
    <t>备注</t>
  </si>
  <si>
    <t>村</t>
  </si>
  <si>
    <t>组</t>
  </si>
  <si>
    <t>户数（户）</t>
  </si>
  <si>
    <t>财产（万元）</t>
  </si>
  <si>
    <t>群防群测、普适性监测</t>
  </si>
  <si>
    <t>2021年监测预警项目</t>
  </si>
  <si>
    <t>群防群测</t>
  </si>
  <si>
    <t>工程治理、群防群测</t>
  </si>
  <si>
    <t>2020年监测预警项目</t>
  </si>
  <si>
    <t>正在实施治理工程</t>
  </si>
  <si>
    <t>工程治理、群防群测、普适性监测</t>
  </si>
  <si>
    <t>2015年治理项目，还未终验</t>
  </si>
  <si>
    <t>群防群测、工程治理、普适性监测</t>
  </si>
  <si>
    <t>2022年监测预警项目</t>
  </si>
  <si>
    <t>西双版纳州勐海县地质灾害防治经费需求匡算表</t>
  </si>
  <si>
    <t>地质灾害防治投入（万元）</t>
  </si>
  <si>
    <t>主要工作内容</t>
  </si>
  <si>
    <t>资金来源</t>
  </si>
  <si>
    <t>规划期</t>
  </si>
  <si>
    <t>工程治理</t>
  </si>
  <si>
    <t>避让搬迁（0个点）（万元）</t>
  </si>
  <si>
    <t>调查评价（万元）</t>
  </si>
  <si>
    <t>管理体系建设（万元）</t>
  </si>
  <si>
    <t>监测预警（万元）</t>
  </si>
  <si>
    <t>应急救灾（万元）</t>
  </si>
  <si>
    <t>宣传培训（万元）</t>
  </si>
  <si>
    <t>技术支撑（万元）</t>
  </si>
  <si>
    <t>规划编制（万元）</t>
  </si>
  <si>
    <t>分期投入（万元）</t>
  </si>
  <si>
    <t>小计</t>
  </si>
  <si>
    <t>合计（万元）</t>
  </si>
  <si>
    <t>排威除险</t>
  </si>
  <si>
    <t>工程维护</t>
  </si>
  <si>
    <t>工程治理（万元）</t>
  </si>
  <si>
    <t>1：5万风险普查</t>
  </si>
  <si>
    <t>精细化调查</t>
  </si>
  <si>
    <t>群测群防</t>
  </si>
  <si>
    <t>专业监测</t>
  </si>
  <si>
    <t>风险双控</t>
  </si>
  <si>
    <t>气象风险预警</t>
  </si>
  <si>
    <t>应急设备</t>
  </si>
  <si>
    <t>应急工程</t>
  </si>
  <si>
    <t>应急演练</t>
  </si>
  <si>
    <t>宣传培训</t>
  </si>
  <si>
    <t>省及以上资金</t>
  </si>
  <si>
    <t>近期
2021～2022</t>
  </si>
  <si>
    <t>-</t>
  </si>
  <si>
    <t>远期
2023～2025</t>
  </si>
  <si>
    <t>州级下拨</t>
  </si>
  <si>
    <t>县自筹</t>
  </si>
  <si>
    <t>小计（万元）</t>
  </si>
  <si>
    <t>比例（%）</t>
  </si>
  <si>
    <t>监测员设备费
工作经费</t>
  </si>
  <si>
    <t>监测员补助</t>
  </si>
  <si>
    <t>监测设备
后期维护</t>
  </si>
  <si>
    <t>信息系统建设
培训
三查</t>
  </si>
  <si>
    <t xml:space="preserve">1.勐海县相关费用计算为：风险普查、专业监测全部为省上资金；群测群防省补助2000元/点，州市各筹集250（远期500）元；技术支撑省50%，县50%；规划编制全部为市县自筹；其余省75%，州20%，市5%。
</t>
  </si>
  <si>
    <t>勐海县十四五规划费用构成（仅计统计用）</t>
  </si>
  <si>
    <t>勐海县十四五防治费用构成</t>
  </si>
  <si>
    <r>
      <rPr>
        <b/>
        <sz val="11"/>
        <color indexed="8"/>
        <rFont val="宋体"/>
        <family val="0"/>
      </rPr>
      <t>近期</t>
    </r>
    <r>
      <rPr>
        <b/>
        <sz val="11"/>
        <color indexed="8"/>
        <rFont val="Times New Roman"/>
        <family val="1"/>
      </rPr>
      <t>2021-2022</t>
    </r>
  </si>
  <si>
    <r>
      <rPr>
        <b/>
        <sz val="11"/>
        <color indexed="8"/>
        <rFont val="宋体"/>
        <family val="0"/>
      </rPr>
      <t>远期</t>
    </r>
    <r>
      <rPr>
        <b/>
        <sz val="11"/>
        <color indexed="8"/>
        <rFont val="Times New Roman"/>
        <family val="1"/>
      </rPr>
      <t>2023-2025</t>
    </r>
  </si>
  <si>
    <t>勐海县需要延续配套治理的治理项目工程项目规划表</t>
  </si>
  <si>
    <t>立项年份</t>
  </si>
  <si>
    <t>前期治理情况</t>
  </si>
  <si>
    <t>威胁人口资产</t>
  </si>
  <si>
    <t>续作工程内容和估算工程量</t>
  </si>
  <si>
    <t>还需投入（万元）</t>
  </si>
  <si>
    <t>已投入</t>
  </si>
  <si>
    <t>治理起止年份</t>
  </si>
  <si>
    <t>已实施的主要工程</t>
  </si>
  <si>
    <t>勐阿镇贺建伙房三、四组滑坡治理项目</t>
  </si>
  <si>
    <t>2017/3/20-2017/9/30</t>
  </si>
  <si>
    <t>新建M7.5浆砌石挡墙496.31m，三维网铺设89718.84㎡，新建C20钢筋混凝土排水沟1220m，新建M10浆砌石排水沟567.1m，新建砖砌排水沟292.11m。</t>
  </si>
  <si>
    <t>终验及移交管护</t>
  </si>
  <si>
    <t>打洛镇勐板村曼迈村小组滑坡治理项目</t>
  </si>
  <si>
    <t>2017/4/20-2018/5/25</t>
  </si>
  <si>
    <t>打洛镇勐板村委会曼迈村民小组：新建M10浆砌石谷坊坝3座，新建C20混凝土排水沟463m，新建M10浆砌石挡土墙合计122.5m。</t>
  </si>
  <si>
    <t>布朗乡章家村章家三队滑坡治理项目</t>
  </si>
  <si>
    <t>2017/4/20-2017/7/10</t>
  </si>
  <si>
    <t>布朗山章家村委会章家三队：新建M10浆砌石谷坊坝2座，新建M10浆砌石挡土墙合计179.9m，新建C20混凝土排水沟228m；</t>
  </si>
  <si>
    <t>打洛镇曼山村曼卡哈尼滑坡治理项目</t>
  </si>
  <si>
    <t>打洛镇曼卡哈尼村民小组：毛石混凝土挡墙94m，新建C20混凝土排水沟115m，新建C20混凝土截水沟108.3m；</t>
  </si>
  <si>
    <t>西定乡西定村坝丙中寨滑坡治理项目</t>
  </si>
  <si>
    <t>2017/4/6-2017/4/26</t>
  </si>
  <si>
    <t>西定乡坝丙中寨：新建M10浆砌石拦渣坝2座，M10浆砌石谷坊坝2座，M10浆砌石副坝2座，新建M10浆砌块石挡土墙合计83.45m，开挖4条施工便道，合计355m。</t>
  </si>
  <si>
    <t>勐海镇曼袄村广宰村小组滑坡治理项目</t>
  </si>
  <si>
    <t>2017/4/6-2017/7/24</t>
  </si>
  <si>
    <t>勐海镇广宰村民小组：新建M10浆砌石块挡土墙151m，新建C20混凝土排水沟134m。</t>
  </si>
  <si>
    <t>格朗和乡南糯山出戈二队滑坡治理项目</t>
  </si>
  <si>
    <t>2017/4/6-2017/5/24</t>
  </si>
  <si>
    <t>格朗和乡出戈二队：新建M10浆砌块石谷坊坝2座，新建M10浆砌块石副坝1座，新建混凝土截排水沟118.38m。</t>
  </si>
  <si>
    <t>勐海县西定乡南弄村民委员会曼别二组滑坡治理项目</t>
  </si>
  <si>
    <t>H1滑坡共设计C、D两种类型抗滑桩，布设抗滑桩17棵，总长192m，桩间预制挡土板，数量83块。BW1共设计A、B两种抗滑桩，共布设抗滑桩6棵，合计长90m，设置桩间预制挡土板，数量26块。BW1后部设计锚索框格梁，共计32棵锚索，锚索总长度为544米，框格梁总长约349.40m。设计A、B、C三种类型排水沟，其中A型沟长约251.70m，B型沟长约30m,C型排水沟总长167.40m。</t>
  </si>
  <si>
    <t>初验、终验及移交管护</t>
  </si>
  <si>
    <t>勐海县布朗山乡曼果村委会南温上寨村民小组</t>
  </si>
  <si>
    <t>H1滑坡区域设计A型抗滑桩，共布设抗滑桩10棵，合计长95m，设置桩间预制挡土板，数量42块。H1滑坡及在村寨北西侧排水沟，设计排水沟A型排水沟，共设计120m长。村内其余灾害体共设A、B、C三种类型挡土墙，其中在H1滑坡南段设计A型挡土墙共布设13m长;在H2滑坡处设置B型挡土墙总长度约度28.00m;在H3滑坡处设置C型挡土墙总长度约度33.00m</t>
  </si>
  <si>
    <t>勐海县勐遮镇曼令村委会曼令大寨滑坡治理项目</t>
  </si>
  <si>
    <t>H1滑坡体设计A、B、D三类型抗滑桩，共布设抗滑桩16棵，合计长314m，设置桩间预制挡土板，数量44块。H2滑坡设计C类型抗滑桩，其桩长均为16m，共布设抗滑桩12棵，合计长192m，桩间设计预制挡土板，数量48块。设计排水沟A型排水沟，共设计55.50m长。设计钢筋石笼墙总长15m。</t>
  </si>
  <si>
    <t>格朗和乡苏湖村大贺拉村民小组滑坡治理工程</t>
  </si>
  <si>
    <t>抗滑桩3颗、锚杆框格梁420平米、谷坊坝2座、排水沟130.4米、挡土墙71.3米</t>
  </si>
  <si>
    <t>布朗山乡新龙村曼捌组滑坡治理工程</t>
  </si>
  <si>
    <t>抗滑桩37棵、排水沟257.7米、挡土墙21.8米</t>
  </si>
  <si>
    <t>格朗和乡帕沙老寨一、二组滑坡治理项目（老寨一二组）</t>
  </si>
  <si>
    <t>招投标、施工等</t>
  </si>
  <si>
    <t>勐宋乡糯有村回老组滑坡治理项目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</si>
</sst>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0_);[Red]\(0\)"/>
    <numFmt numFmtId="179" formatCode="0_ "/>
  </numFmts>
  <fonts count="7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color indexed="8"/>
      <name val="宋体"/>
      <family val="0"/>
    </font>
    <font>
      <b/>
      <sz val="15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sz val="10.5"/>
      <name val="宋体"/>
      <family val="0"/>
    </font>
    <font>
      <sz val="12"/>
      <color indexed="10"/>
      <name val="宋体"/>
      <family val="0"/>
    </font>
    <font>
      <b/>
      <sz val="16"/>
      <name val="仿宋"/>
      <family val="3"/>
    </font>
    <font>
      <b/>
      <sz val="10"/>
      <name val="仿宋"/>
      <family val="3"/>
    </font>
    <font>
      <sz val="10"/>
      <name val="仿宋"/>
      <family val="3"/>
    </font>
    <font>
      <sz val="10"/>
      <color indexed="10"/>
      <name val="仿宋"/>
      <family val="3"/>
    </font>
    <font>
      <sz val="10"/>
      <color indexed="10"/>
      <name val="宋体"/>
      <family val="0"/>
    </font>
    <font>
      <sz val="10"/>
      <name val="Times New Roman"/>
      <family val="1"/>
    </font>
    <font>
      <b/>
      <sz val="9"/>
      <name val="仿宋"/>
      <family val="3"/>
    </font>
    <font>
      <sz val="9"/>
      <name val="仿宋"/>
      <family val="3"/>
    </font>
    <font>
      <sz val="9"/>
      <color indexed="10"/>
      <name val="仿宋"/>
      <family val="3"/>
    </font>
    <font>
      <sz val="10.5"/>
      <color indexed="10"/>
      <name val="仿宋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name val="Calibri"/>
      <family val="0"/>
    </font>
    <font>
      <sz val="11"/>
      <name val="Calibri"/>
      <family val="0"/>
    </font>
    <font>
      <sz val="12"/>
      <color rgb="FFFF0000"/>
      <name val="宋体"/>
      <family val="0"/>
    </font>
    <font>
      <sz val="10"/>
      <color rgb="FFFF0000"/>
      <name val="仿宋"/>
      <family val="3"/>
    </font>
    <font>
      <sz val="10"/>
      <color rgb="FFFF0000"/>
      <name val="宋体"/>
      <family val="0"/>
    </font>
    <font>
      <sz val="9"/>
      <color rgb="FFFF0000"/>
      <name val="仿宋"/>
      <family val="3"/>
    </font>
    <font>
      <sz val="10.5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9" borderId="0" applyNumberFormat="0" applyBorder="0" applyAlignment="0" applyProtection="0"/>
    <xf numFmtId="0" fontId="49" fillId="0" borderId="4" applyNumberFormat="0" applyFill="0" applyAlignment="0" applyProtection="0"/>
    <xf numFmtId="0" fontId="45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2" fillId="0" borderId="9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176" fontId="6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62" fillId="0" borderId="11" xfId="0" applyNumberFormat="1" applyFont="1" applyFill="1" applyBorder="1" applyAlignment="1">
      <alignment horizontal="center" vertical="center" wrapText="1"/>
    </xf>
    <xf numFmtId="176" fontId="6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63" fillId="0" borderId="13" xfId="0" applyFont="1" applyFill="1" applyBorder="1" applyAlignment="1">
      <alignment horizontal="center"/>
    </xf>
    <xf numFmtId="0" fontId="63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10" fontId="2" fillId="0" borderId="9" xfId="0" applyNumberFormat="1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left" vertical="center" wrapText="1"/>
    </xf>
    <xf numFmtId="0" fontId="65" fillId="0" borderId="9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/>
    </xf>
    <xf numFmtId="177" fontId="2" fillId="0" borderId="9" xfId="0" applyNumberFormat="1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7" fillId="0" borderId="0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176" fontId="13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9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17" fillId="0" borderId="9" xfId="0" applyNumberFormat="1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/>
    </xf>
    <xf numFmtId="0" fontId="17" fillId="0" borderId="9" xfId="0" applyNumberFormat="1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70" fillId="0" borderId="9" xfId="0" applyNumberFormat="1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9" xfId="0" applyNumberFormat="1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21" fillId="0" borderId="9" xfId="0" applyFont="1" applyFill="1" applyBorder="1" applyAlignment="1">
      <alignment horizontal="center" vertical="center" wrapText="1"/>
    </xf>
    <xf numFmtId="176" fontId="16" fillId="0" borderId="9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/>
    </xf>
    <xf numFmtId="176" fontId="17" fillId="0" borderId="9" xfId="0" applyNumberFormat="1" applyFont="1" applyFill="1" applyBorder="1" applyAlignment="1">
      <alignment horizontal="center"/>
    </xf>
    <xf numFmtId="49" fontId="17" fillId="0" borderId="9" xfId="0" applyNumberFormat="1" applyFont="1" applyFill="1" applyBorder="1" applyAlignment="1">
      <alignment horizontal="center" vertical="center"/>
    </xf>
    <xf numFmtId="49" fontId="17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left" vertical="center" wrapText="1"/>
    </xf>
    <xf numFmtId="176" fontId="17" fillId="0" borderId="9" xfId="0" applyNumberFormat="1" applyFont="1" applyFill="1" applyBorder="1" applyAlignment="1">
      <alignment horizontal="center" vertical="center" wrapText="1"/>
    </xf>
    <xf numFmtId="176" fontId="17" fillId="0" borderId="0" xfId="0" applyNumberFormat="1" applyFont="1" applyFill="1" applyBorder="1" applyAlignment="1">
      <alignment horizontal="center"/>
    </xf>
    <xf numFmtId="0" fontId="72" fillId="0" borderId="9" xfId="0" applyFont="1" applyFill="1" applyBorder="1" applyAlignment="1">
      <alignment horizontal="center" vertical="center" wrapText="1"/>
    </xf>
    <xf numFmtId="176" fontId="70" fillId="0" borderId="9" xfId="0" applyNumberFormat="1" applyFont="1" applyFill="1" applyBorder="1" applyAlignment="1">
      <alignment horizontal="center" vertical="center" wrapText="1"/>
    </xf>
    <xf numFmtId="49" fontId="70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176" fontId="17" fillId="0" borderId="9" xfId="0" applyNumberFormat="1" applyFont="1" applyFill="1" applyBorder="1" applyAlignment="1">
      <alignment horizontal="center" vertical="center" wrapText="1"/>
    </xf>
    <xf numFmtId="176" fontId="17" fillId="0" borderId="9" xfId="0" applyNumberFormat="1" applyFont="1" applyFill="1" applyBorder="1" applyAlignment="1">
      <alignment horizontal="center" vertical="center" wrapText="1"/>
    </xf>
    <xf numFmtId="176" fontId="73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49" fontId="17" fillId="0" borderId="9" xfId="0" applyNumberFormat="1" applyFont="1" applyFill="1" applyBorder="1" applyAlignment="1">
      <alignment horizontal="center" vertical="center" wrapText="1"/>
    </xf>
    <xf numFmtId="176" fontId="70" fillId="0" borderId="9" xfId="0" applyNumberFormat="1" applyFont="1" applyFill="1" applyBorder="1" applyAlignment="1">
      <alignment horizontal="center" vertical="center" wrapText="1"/>
    </xf>
    <xf numFmtId="0" fontId="72" fillId="0" borderId="9" xfId="0" applyFont="1" applyFill="1" applyBorder="1" applyAlignment="1">
      <alignment horizontal="center" vertical="center" wrapText="1"/>
    </xf>
    <xf numFmtId="176" fontId="70" fillId="0" borderId="9" xfId="0" applyNumberFormat="1" applyFont="1" applyFill="1" applyBorder="1" applyAlignment="1">
      <alignment horizontal="center" vertical="center" wrapText="1"/>
    </xf>
    <xf numFmtId="49" fontId="1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9" fontId="2" fillId="0" borderId="9" xfId="0" applyNumberFormat="1" applyFont="1" applyFill="1" applyBorder="1" applyAlignment="1">
      <alignment horizontal="center" vertical="center"/>
    </xf>
    <xf numFmtId="17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9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Fill="1" applyBorder="1" applyAlignment="1" applyProtection="1">
      <alignment horizontal="center" vertical="center" wrapText="1"/>
      <protection locked="0"/>
    </xf>
    <xf numFmtId="49" fontId="1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17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zoomScaleSheetLayoutView="100" workbookViewId="0" topLeftCell="A19">
      <selection activeCell="B54" sqref="B54:B55"/>
    </sheetView>
  </sheetViews>
  <sheetFormatPr defaultColWidth="9.00390625" defaultRowHeight="14.25"/>
  <cols>
    <col min="1" max="1" width="5.125" style="140" customWidth="1"/>
    <col min="2" max="2" width="18.75390625" style="140" customWidth="1"/>
    <col min="3" max="3" width="9.00390625" style="140" customWidth="1"/>
    <col min="4" max="4" width="7.25390625" style="140" customWidth="1"/>
    <col min="5" max="5" width="6.00390625" style="140" customWidth="1"/>
    <col min="6" max="8" width="9.00390625" style="140" customWidth="1"/>
    <col min="9" max="9" width="12.75390625" style="140" customWidth="1"/>
    <col min="10" max="10" width="11.50390625" style="140" customWidth="1"/>
    <col min="11" max="11" width="6.75390625" style="140" customWidth="1"/>
    <col min="12" max="12" width="7.75390625" style="140" customWidth="1"/>
    <col min="13" max="13" width="9.00390625" style="140" customWidth="1"/>
    <col min="14" max="16384" width="9.00390625" style="140" customWidth="1"/>
  </cols>
  <sheetData>
    <row r="1" spans="1:13" s="139" customFormat="1" ht="20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s="139" customFormat="1" ht="14.25">
      <c r="A2" s="142" t="s">
        <v>1</v>
      </c>
      <c r="B2" s="142" t="s">
        <v>2</v>
      </c>
      <c r="C2" s="143" t="s">
        <v>3</v>
      </c>
      <c r="D2" s="142" t="s">
        <v>4</v>
      </c>
      <c r="E2" s="142" t="s">
        <v>5</v>
      </c>
      <c r="F2" s="142" t="s">
        <v>6</v>
      </c>
      <c r="G2" s="142" t="s">
        <v>7</v>
      </c>
      <c r="H2" s="142" t="s">
        <v>8</v>
      </c>
      <c r="I2" s="142" t="s">
        <v>9</v>
      </c>
      <c r="J2" s="142"/>
      <c r="K2" s="142" t="s">
        <v>10</v>
      </c>
      <c r="L2" s="142"/>
      <c r="M2" s="142"/>
    </row>
    <row r="3" spans="1:13" s="139" customFormat="1" ht="24">
      <c r="A3" s="142"/>
      <c r="B3" s="142"/>
      <c r="C3" s="143"/>
      <c r="D3" s="142"/>
      <c r="E3" s="142"/>
      <c r="F3" s="142"/>
      <c r="G3" s="142"/>
      <c r="H3" s="142"/>
      <c r="I3" s="142" t="s">
        <v>11</v>
      </c>
      <c r="J3" s="142" t="s">
        <v>12</v>
      </c>
      <c r="K3" s="142" t="s">
        <v>13</v>
      </c>
      <c r="L3" s="142" t="s">
        <v>14</v>
      </c>
      <c r="M3" s="142" t="s">
        <v>15</v>
      </c>
    </row>
    <row r="4" spans="1:13" ht="14.25">
      <c r="A4" s="144">
        <v>1</v>
      </c>
      <c r="B4" s="98" t="s">
        <v>16</v>
      </c>
      <c r="C4" s="149" t="s">
        <v>17</v>
      </c>
      <c r="D4" s="98" t="s">
        <v>18</v>
      </c>
      <c r="E4" s="98" t="s">
        <v>19</v>
      </c>
      <c r="F4" s="98" t="s">
        <v>20</v>
      </c>
      <c r="G4" s="98" t="s">
        <v>21</v>
      </c>
      <c r="H4" s="98" t="s">
        <v>22</v>
      </c>
      <c r="I4" s="98" t="s">
        <v>23</v>
      </c>
      <c r="J4" s="98" t="s">
        <v>24</v>
      </c>
      <c r="K4" s="99">
        <v>10</v>
      </c>
      <c r="L4" s="99">
        <v>47</v>
      </c>
      <c r="M4" s="99">
        <v>25</v>
      </c>
    </row>
    <row r="5" spans="1:13" ht="14.25">
      <c r="A5" s="144"/>
      <c r="B5" s="98" t="s">
        <v>16</v>
      </c>
      <c r="C5" s="116" t="s">
        <v>25</v>
      </c>
      <c r="D5" s="98" t="s">
        <v>18</v>
      </c>
      <c r="E5" s="98" t="s">
        <v>19</v>
      </c>
      <c r="F5" s="98" t="s">
        <v>20</v>
      </c>
      <c r="G5" s="98" t="s">
        <v>21</v>
      </c>
      <c r="H5" s="98" t="s">
        <v>22</v>
      </c>
      <c r="I5" s="98" t="s">
        <v>23</v>
      </c>
      <c r="J5" s="98" t="s">
        <v>24</v>
      </c>
      <c r="K5" s="98"/>
      <c r="L5" s="98"/>
      <c r="M5" s="98"/>
    </row>
    <row r="6" spans="1:13" ht="14.25">
      <c r="A6" s="144">
        <v>2</v>
      </c>
      <c r="B6" s="98" t="s">
        <v>26</v>
      </c>
      <c r="C6" s="116" t="s">
        <v>27</v>
      </c>
      <c r="D6" s="98" t="s">
        <v>18</v>
      </c>
      <c r="E6" s="98" t="s">
        <v>19</v>
      </c>
      <c r="F6" s="98" t="s">
        <v>28</v>
      </c>
      <c r="G6" s="98" t="s">
        <v>29</v>
      </c>
      <c r="H6" s="98" t="s">
        <v>30</v>
      </c>
      <c r="I6" s="98" t="s">
        <v>31</v>
      </c>
      <c r="J6" s="98" t="s">
        <v>32</v>
      </c>
      <c r="K6" s="99">
        <v>5</v>
      </c>
      <c r="L6" s="99">
        <v>20</v>
      </c>
      <c r="M6" s="99">
        <v>41</v>
      </c>
    </row>
    <row r="7" spans="1:13" ht="14.25">
      <c r="A7" s="144"/>
      <c r="B7" s="98" t="s">
        <v>26</v>
      </c>
      <c r="C7" s="116" t="s">
        <v>33</v>
      </c>
      <c r="D7" s="98" t="s">
        <v>18</v>
      </c>
      <c r="E7" s="98" t="s">
        <v>19</v>
      </c>
      <c r="F7" s="98" t="s">
        <v>28</v>
      </c>
      <c r="G7" s="98" t="s">
        <v>29</v>
      </c>
      <c r="H7" s="98" t="s">
        <v>30</v>
      </c>
      <c r="I7" s="98" t="s">
        <v>31</v>
      </c>
      <c r="J7" s="98" t="s">
        <v>32</v>
      </c>
      <c r="K7" s="98"/>
      <c r="L7" s="98"/>
      <c r="M7" s="98"/>
    </row>
    <row r="8" spans="1:13" ht="14.25">
      <c r="A8" s="144">
        <v>3</v>
      </c>
      <c r="B8" s="98" t="s">
        <v>34</v>
      </c>
      <c r="C8" s="116" t="s">
        <v>35</v>
      </c>
      <c r="D8" s="98" t="s">
        <v>18</v>
      </c>
      <c r="E8" s="98" t="s">
        <v>36</v>
      </c>
      <c r="F8" s="98" t="s">
        <v>28</v>
      </c>
      <c r="G8" s="98" t="s">
        <v>29</v>
      </c>
      <c r="H8" s="98" t="s">
        <v>37</v>
      </c>
      <c r="I8" s="98" t="s">
        <v>38</v>
      </c>
      <c r="J8" s="98" t="s">
        <v>39</v>
      </c>
      <c r="K8" s="99">
        <v>108</v>
      </c>
      <c r="L8" s="99">
        <v>490</v>
      </c>
      <c r="M8" s="99">
        <v>598</v>
      </c>
    </row>
    <row r="9" spans="1:13" ht="14.25">
      <c r="A9" s="144"/>
      <c r="B9" s="98" t="s">
        <v>34</v>
      </c>
      <c r="C9" s="116" t="s">
        <v>40</v>
      </c>
      <c r="D9" s="98" t="s">
        <v>18</v>
      </c>
      <c r="E9" s="98" t="s">
        <v>36</v>
      </c>
      <c r="F9" s="98" t="s">
        <v>28</v>
      </c>
      <c r="G9" s="98" t="s">
        <v>29</v>
      </c>
      <c r="H9" s="98" t="s">
        <v>37</v>
      </c>
      <c r="I9" s="98" t="s">
        <v>38</v>
      </c>
      <c r="J9" s="98" t="s">
        <v>39</v>
      </c>
      <c r="K9" s="98"/>
      <c r="L9" s="98"/>
      <c r="M9" s="98"/>
    </row>
    <row r="10" spans="1:13" ht="14.25">
      <c r="A10" s="144">
        <v>4</v>
      </c>
      <c r="B10" s="98" t="s">
        <v>41</v>
      </c>
      <c r="C10" s="116" t="s">
        <v>42</v>
      </c>
      <c r="D10" s="98" t="s">
        <v>18</v>
      </c>
      <c r="E10" s="98" t="s">
        <v>19</v>
      </c>
      <c r="F10" s="98" t="s">
        <v>43</v>
      </c>
      <c r="G10" s="98" t="s">
        <v>44</v>
      </c>
      <c r="H10" s="98" t="s">
        <v>45</v>
      </c>
      <c r="I10" s="98" t="s">
        <v>46</v>
      </c>
      <c r="J10" s="98" t="s">
        <v>47</v>
      </c>
      <c r="K10" s="99">
        <v>14</v>
      </c>
      <c r="L10" s="99">
        <v>73</v>
      </c>
      <c r="M10" s="99">
        <v>200</v>
      </c>
    </row>
    <row r="11" spans="1:13" ht="14.25">
      <c r="A11" s="144"/>
      <c r="B11" s="98" t="s">
        <v>41</v>
      </c>
      <c r="C11" s="116" t="s">
        <v>48</v>
      </c>
      <c r="D11" s="98" t="s">
        <v>18</v>
      </c>
      <c r="E11" s="98" t="s">
        <v>19</v>
      </c>
      <c r="F11" s="98" t="s">
        <v>43</v>
      </c>
      <c r="G11" s="98" t="s">
        <v>44</v>
      </c>
      <c r="H11" s="98" t="s">
        <v>45</v>
      </c>
      <c r="I11" s="98" t="s">
        <v>46</v>
      </c>
      <c r="J11" s="98" t="s">
        <v>47</v>
      </c>
      <c r="K11" s="98"/>
      <c r="L11" s="98"/>
      <c r="M11" s="98"/>
    </row>
    <row r="12" spans="1:13" ht="14.25">
      <c r="A12" s="144">
        <v>5</v>
      </c>
      <c r="B12" s="98" t="s">
        <v>49</v>
      </c>
      <c r="C12" s="116" t="s">
        <v>50</v>
      </c>
      <c r="D12" s="98" t="s">
        <v>18</v>
      </c>
      <c r="E12" s="98" t="s">
        <v>19</v>
      </c>
      <c r="F12" s="98" t="s">
        <v>51</v>
      </c>
      <c r="G12" s="98" t="s">
        <v>52</v>
      </c>
      <c r="H12" s="98" t="s">
        <v>53</v>
      </c>
      <c r="I12" s="98" t="s">
        <v>54</v>
      </c>
      <c r="J12" s="98" t="s">
        <v>55</v>
      </c>
      <c r="K12" s="99">
        <v>18</v>
      </c>
      <c r="L12" s="99">
        <v>40</v>
      </c>
      <c r="M12" s="99">
        <v>400</v>
      </c>
    </row>
    <row r="13" spans="1:13" ht="14.25">
      <c r="A13" s="144"/>
      <c r="B13" s="98" t="s">
        <v>49</v>
      </c>
      <c r="C13" s="116" t="s">
        <v>56</v>
      </c>
      <c r="D13" s="98" t="s">
        <v>18</v>
      </c>
      <c r="E13" s="98" t="s">
        <v>19</v>
      </c>
      <c r="F13" s="98" t="s">
        <v>51</v>
      </c>
      <c r="G13" s="98" t="s">
        <v>52</v>
      </c>
      <c r="H13" s="98" t="s">
        <v>53</v>
      </c>
      <c r="I13" s="98" t="s">
        <v>54</v>
      </c>
      <c r="J13" s="98" t="s">
        <v>55</v>
      </c>
      <c r="K13" s="98"/>
      <c r="L13" s="98"/>
      <c r="M13" s="98"/>
    </row>
    <row r="14" spans="1:13" ht="14.25">
      <c r="A14" s="144">
        <v>6</v>
      </c>
      <c r="B14" s="98" t="s">
        <v>57</v>
      </c>
      <c r="C14" s="116" t="s">
        <v>58</v>
      </c>
      <c r="D14" s="98" t="s">
        <v>18</v>
      </c>
      <c r="E14" s="98" t="s">
        <v>36</v>
      </c>
      <c r="F14" s="98" t="s">
        <v>20</v>
      </c>
      <c r="G14" s="98" t="s">
        <v>59</v>
      </c>
      <c r="H14" s="98" t="s">
        <v>60</v>
      </c>
      <c r="I14" s="98" t="s">
        <v>61</v>
      </c>
      <c r="J14" s="98" t="s">
        <v>62</v>
      </c>
      <c r="K14" s="99">
        <v>56</v>
      </c>
      <c r="L14" s="99">
        <v>195</v>
      </c>
      <c r="M14" s="99">
        <v>800</v>
      </c>
    </row>
    <row r="15" spans="1:13" ht="14.25">
      <c r="A15" s="144"/>
      <c r="B15" s="98" t="s">
        <v>63</v>
      </c>
      <c r="C15" s="116" t="s">
        <v>64</v>
      </c>
      <c r="D15" s="98" t="s">
        <v>18</v>
      </c>
      <c r="E15" s="98" t="s">
        <v>36</v>
      </c>
      <c r="F15" s="98" t="s">
        <v>20</v>
      </c>
      <c r="G15" s="98" t="s">
        <v>59</v>
      </c>
      <c r="H15" s="98" t="s">
        <v>60</v>
      </c>
      <c r="I15" s="98" t="s">
        <v>61</v>
      </c>
      <c r="J15" s="98" t="s">
        <v>62</v>
      </c>
      <c r="K15" s="98"/>
      <c r="L15" s="98"/>
      <c r="M15" s="98"/>
    </row>
    <row r="16" spans="1:13" ht="14.25">
      <c r="A16" s="144">
        <v>7</v>
      </c>
      <c r="B16" s="98" t="s">
        <v>65</v>
      </c>
      <c r="C16" s="116" t="s">
        <v>66</v>
      </c>
      <c r="D16" s="98" t="s">
        <v>18</v>
      </c>
      <c r="E16" s="98" t="s">
        <v>19</v>
      </c>
      <c r="F16" s="98" t="s">
        <v>51</v>
      </c>
      <c r="G16" s="98" t="s">
        <v>67</v>
      </c>
      <c r="H16" s="98" t="s">
        <v>68</v>
      </c>
      <c r="I16" s="98" t="s">
        <v>69</v>
      </c>
      <c r="J16" s="98" t="s">
        <v>70</v>
      </c>
      <c r="K16" s="99">
        <v>21</v>
      </c>
      <c r="L16" s="99">
        <v>64</v>
      </c>
      <c r="M16" s="99">
        <v>300</v>
      </c>
    </row>
    <row r="17" spans="1:13" ht="14.25">
      <c r="A17" s="144"/>
      <c r="B17" s="98" t="s">
        <v>65</v>
      </c>
      <c r="C17" s="116" t="s">
        <v>71</v>
      </c>
      <c r="D17" s="98" t="s">
        <v>18</v>
      </c>
      <c r="E17" s="98" t="s">
        <v>19</v>
      </c>
      <c r="F17" s="98" t="s">
        <v>51</v>
      </c>
      <c r="G17" s="98" t="s">
        <v>67</v>
      </c>
      <c r="H17" s="98" t="s">
        <v>68</v>
      </c>
      <c r="I17" s="98" t="s">
        <v>69</v>
      </c>
      <c r="J17" s="98" t="s">
        <v>70</v>
      </c>
      <c r="K17" s="98"/>
      <c r="L17" s="98"/>
      <c r="M17" s="98"/>
    </row>
    <row r="18" spans="1:13" ht="14.25">
      <c r="A18" s="144">
        <v>8</v>
      </c>
      <c r="B18" s="98" t="s">
        <v>72</v>
      </c>
      <c r="C18" s="116" t="s">
        <v>73</v>
      </c>
      <c r="D18" s="98" t="s">
        <v>18</v>
      </c>
      <c r="E18" s="98" t="s">
        <v>19</v>
      </c>
      <c r="F18" s="98" t="s">
        <v>74</v>
      </c>
      <c r="G18" s="98" t="s">
        <v>75</v>
      </c>
      <c r="H18" s="98" t="s">
        <v>76</v>
      </c>
      <c r="I18" s="98" t="s">
        <v>77</v>
      </c>
      <c r="J18" s="98" t="s">
        <v>78</v>
      </c>
      <c r="K18" s="99">
        <v>13</v>
      </c>
      <c r="L18" s="99">
        <v>55</v>
      </c>
      <c r="M18" s="99">
        <v>200</v>
      </c>
    </row>
    <row r="19" spans="1:13" ht="14.25">
      <c r="A19" s="144"/>
      <c r="B19" s="98" t="s">
        <v>72</v>
      </c>
      <c r="C19" s="116" t="s">
        <v>79</v>
      </c>
      <c r="D19" s="98" t="s">
        <v>18</v>
      </c>
      <c r="E19" s="98" t="s">
        <v>19</v>
      </c>
      <c r="F19" s="98" t="s">
        <v>74</v>
      </c>
      <c r="G19" s="98" t="s">
        <v>75</v>
      </c>
      <c r="H19" s="98" t="s">
        <v>76</v>
      </c>
      <c r="I19" s="98" t="s">
        <v>77</v>
      </c>
      <c r="J19" s="98" t="s">
        <v>78</v>
      </c>
      <c r="K19" s="98"/>
      <c r="L19" s="98"/>
      <c r="M19" s="98"/>
    </row>
    <row r="20" spans="1:13" ht="14.25">
      <c r="A20" s="144">
        <v>9</v>
      </c>
      <c r="B20" s="98" t="s">
        <v>80</v>
      </c>
      <c r="C20" s="116" t="s">
        <v>81</v>
      </c>
      <c r="D20" s="98" t="s">
        <v>18</v>
      </c>
      <c r="E20" s="98" t="s">
        <v>36</v>
      </c>
      <c r="F20" s="98" t="s">
        <v>82</v>
      </c>
      <c r="G20" s="98" t="s">
        <v>83</v>
      </c>
      <c r="H20" s="98" t="s">
        <v>84</v>
      </c>
      <c r="I20" s="98" t="s">
        <v>85</v>
      </c>
      <c r="J20" s="98" t="s">
        <v>86</v>
      </c>
      <c r="K20" s="99">
        <v>40</v>
      </c>
      <c r="L20" s="99">
        <v>161</v>
      </c>
      <c r="M20" s="99">
        <v>600</v>
      </c>
    </row>
    <row r="21" spans="1:13" ht="14.25">
      <c r="A21" s="144"/>
      <c r="B21" s="98" t="s">
        <v>80</v>
      </c>
      <c r="C21" s="116" t="s">
        <v>87</v>
      </c>
      <c r="D21" s="98" t="s">
        <v>18</v>
      </c>
      <c r="E21" s="98" t="s">
        <v>36</v>
      </c>
      <c r="F21" s="98" t="s">
        <v>82</v>
      </c>
      <c r="G21" s="98" t="s">
        <v>83</v>
      </c>
      <c r="H21" s="98" t="s">
        <v>84</v>
      </c>
      <c r="I21" s="98" t="s">
        <v>85</v>
      </c>
      <c r="J21" s="98" t="s">
        <v>86</v>
      </c>
      <c r="K21" s="98"/>
      <c r="L21" s="98"/>
      <c r="M21" s="98"/>
    </row>
    <row r="22" spans="1:13" ht="14.25">
      <c r="A22" s="144">
        <v>10</v>
      </c>
      <c r="B22" s="98" t="s">
        <v>88</v>
      </c>
      <c r="C22" s="116" t="s">
        <v>89</v>
      </c>
      <c r="D22" s="98" t="s">
        <v>18</v>
      </c>
      <c r="E22" s="98" t="s">
        <v>19</v>
      </c>
      <c r="F22" s="98" t="s">
        <v>82</v>
      </c>
      <c r="G22" s="98" t="s">
        <v>83</v>
      </c>
      <c r="H22" s="98" t="s">
        <v>90</v>
      </c>
      <c r="I22" s="98" t="s">
        <v>91</v>
      </c>
      <c r="J22" s="98" t="s">
        <v>92</v>
      </c>
      <c r="K22" s="99">
        <v>6</v>
      </c>
      <c r="L22" s="99">
        <v>33</v>
      </c>
      <c r="M22" s="99">
        <v>20.5</v>
      </c>
    </row>
    <row r="23" spans="1:13" ht="14.25">
      <c r="A23" s="144"/>
      <c r="B23" s="98" t="s">
        <v>88</v>
      </c>
      <c r="C23" s="116" t="s">
        <v>93</v>
      </c>
      <c r="D23" s="98" t="s">
        <v>18</v>
      </c>
      <c r="E23" s="98" t="s">
        <v>19</v>
      </c>
      <c r="F23" s="98" t="s">
        <v>82</v>
      </c>
      <c r="G23" s="98" t="s">
        <v>83</v>
      </c>
      <c r="H23" s="98" t="s">
        <v>90</v>
      </c>
      <c r="I23" s="98" t="s">
        <v>91</v>
      </c>
      <c r="J23" s="98" t="s">
        <v>92</v>
      </c>
      <c r="K23" s="98"/>
      <c r="L23" s="98"/>
      <c r="M23" s="98"/>
    </row>
    <row r="24" spans="1:13" ht="14.25">
      <c r="A24" s="144">
        <v>11</v>
      </c>
      <c r="B24" s="98" t="s">
        <v>94</v>
      </c>
      <c r="C24" s="116" t="s">
        <v>95</v>
      </c>
      <c r="D24" s="98" t="s">
        <v>18</v>
      </c>
      <c r="E24" s="98" t="s">
        <v>19</v>
      </c>
      <c r="F24" s="98" t="s">
        <v>96</v>
      </c>
      <c r="G24" s="98" t="s">
        <v>97</v>
      </c>
      <c r="H24" s="98" t="s">
        <v>98</v>
      </c>
      <c r="I24" s="98" t="s">
        <v>99</v>
      </c>
      <c r="J24" s="98" t="s">
        <v>100</v>
      </c>
      <c r="K24" s="99">
        <v>6</v>
      </c>
      <c r="L24" s="99">
        <v>24</v>
      </c>
      <c r="M24" s="99">
        <v>120</v>
      </c>
    </row>
    <row r="25" spans="1:13" ht="14.25">
      <c r="A25" s="144"/>
      <c r="B25" s="98" t="s">
        <v>94</v>
      </c>
      <c r="C25" s="116" t="s">
        <v>101</v>
      </c>
      <c r="D25" s="98" t="s">
        <v>18</v>
      </c>
      <c r="E25" s="98" t="s">
        <v>19</v>
      </c>
      <c r="F25" s="98" t="s">
        <v>96</v>
      </c>
      <c r="G25" s="98" t="s">
        <v>97</v>
      </c>
      <c r="H25" s="98" t="s">
        <v>98</v>
      </c>
      <c r="I25" s="98" t="s">
        <v>99</v>
      </c>
      <c r="J25" s="98" t="s">
        <v>100</v>
      </c>
      <c r="K25" s="98"/>
      <c r="L25" s="98"/>
      <c r="M25" s="98"/>
    </row>
    <row r="26" spans="1:13" ht="14.25">
      <c r="A26" s="144">
        <v>12</v>
      </c>
      <c r="B26" s="98" t="s">
        <v>102</v>
      </c>
      <c r="C26" s="116" t="s">
        <v>103</v>
      </c>
      <c r="D26" s="98" t="s">
        <v>18</v>
      </c>
      <c r="E26" s="98" t="s">
        <v>36</v>
      </c>
      <c r="F26" s="98" t="s">
        <v>43</v>
      </c>
      <c r="G26" s="98" t="s">
        <v>104</v>
      </c>
      <c r="H26" s="98" t="s">
        <v>105</v>
      </c>
      <c r="I26" s="98" t="s">
        <v>106</v>
      </c>
      <c r="J26" s="98" t="s">
        <v>107</v>
      </c>
      <c r="K26" s="99">
        <v>90</v>
      </c>
      <c r="L26" s="99">
        <v>373</v>
      </c>
      <c r="M26" s="99">
        <v>1350</v>
      </c>
    </row>
    <row r="27" spans="1:13" ht="14.25">
      <c r="A27" s="144"/>
      <c r="B27" s="98" t="s">
        <v>102</v>
      </c>
      <c r="C27" s="116" t="s">
        <v>108</v>
      </c>
      <c r="D27" s="98" t="s">
        <v>18</v>
      </c>
      <c r="E27" s="98" t="s">
        <v>36</v>
      </c>
      <c r="F27" s="98" t="s">
        <v>43</v>
      </c>
      <c r="G27" s="98" t="s">
        <v>104</v>
      </c>
      <c r="H27" s="98" t="s">
        <v>105</v>
      </c>
      <c r="I27" s="98" t="s">
        <v>106</v>
      </c>
      <c r="J27" s="98" t="s">
        <v>107</v>
      </c>
      <c r="K27" s="98"/>
      <c r="L27" s="98"/>
      <c r="M27" s="98"/>
    </row>
    <row r="28" spans="1:13" ht="14.25">
      <c r="A28" s="144">
        <v>13</v>
      </c>
      <c r="B28" s="98" t="s">
        <v>109</v>
      </c>
      <c r="C28" s="116" t="s">
        <v>110</v>
      </c>
      <c r="D28" s="98" t="s">
        <v>18</v>
      </c>
      <c r="E28" s="98" t="s">
        <v>19</v>
      </c>
      <c r="F28" s="98" t="s">
        <v>111</v>
      </c>
      <c r="G28" s="98" t="s">
        <v>112</v>
      </c>
      <c r="H28" s="98" t="s">
        <v>113</v>
      </c>
      <c r="I28" s="98" t="s">
        <v>114</v>
      </c>
      <c r="J28" s="98" t="s">
        <v>115</v>
      </c>
      <c r="K28" s="99">
        <v>4</v>
      </c>
      <c r="L28" s="99">
        <v>13</v>
      </c>
      <c r="M28" s="99">
        <v>80</v>
      </c>
    </row>
    <row r="29" spans="1:13" ht="14.25">
      <c r="A29" s="144"/>
      <c r="B29" s="98" t="s">
        <v>109</v>
      </c>
      <c r="C29" s="116" t="s">
        <v>116</v>
      </c>
      <c r="D29" s="98" t="s">
        <v>18</v>
      </c>
      <c r="E29" s="98" t="s">
        <v>19</v>
      </c>
      <c r="F29" s="98" t="s">
        <v>111</v>
      </c>
      <c r="G29" s="98" t="s">
        <v>112</v>
      </c>
      <c r="H29" s="98" t="s">
        <v>113</v>
      </c>
      <c r="I29" s="98" t="s">
        <v>114</v>
      </c>
      <c r="J29" s="98" t="s">
        <v>115</v>
      </c>
      <c r="K29" s="98"/>
      <c r="L29" s="98"/>
      <c r="M29" s="98"/>
    </row>
    <row r="30" spans="1:13" ht="14.25">
      <c r="A30" s="144">
        <v>14</v>
      </c>
      <c r="B30" s="98" t="s">
        <v>117</v>
      </c>
      <c r="C30" s="116" t="s">
        <v>118</v>
      </c>
      <c r="D30" s="98" t="s">
        <v>18</v>
      </c>
      <c r="E30" s="98" t="s">
        <v>36</v>
      </c>
      <c r="F30" s="98" t="s">
        <v>20</v>
      </c>
      <c r="G30" s="98" t="s">
        <v>119</v>
      </c>
      <c r="H30" s="98" t="s">
        <v>120</v>
      </c>
      <c r="I30" s="98" t="s">
        <v>121</v>
      </c>
      <c r="J30" s="98" t="s">
        <v>122</v>
      </c>
      <c r="K30" s="99">
        <v>25</v>
      </c>
      <c r="L30" s="144">
        <v>106</v>
      </c>
      <c r="M30" s="99">
        <v>250</v>
      </c>
    </row>
    <row r="31" spans="1:13" ht="14.25">
      <c r="A31" s="144"/>
      <c r="B31" s="98" t="s">
        <v>117</v>
      </c>
      <c r="C31" s="116" t="s">
        <v>123</v>
      </c>
      <c r="D31" s="98" t="s">
        <v>18</v>
      </c>
      <c r="E31" s="98" t="s">
        <v>36</v>
      </c>
      <c r="F31" s="98" t="s">
        <v>20</v>
      </c>
      <c r="G31" s="98" t="s">
        <v>119</v>
      </c>
      <c r="H31" s="98" t="s">
        <v>120</v>
      </c>
      <c r="I31" s="98" t="s">
        <v>121</v>
      </c>
      <c r="J31" s="98" t="s">
        <v>122</v>
      </c>
      <c r="K31" s="98"/>
      <c r="L31" s="98"/>
      <c r="M31" s="98"/>
    </row>
    <row r="32" spans="1:13" ht="14.25">
      <c r="A32" s="144">
        <v>15</v>
      </c>
      <c r="B32" s="98" t="s">
        <v>124</v>
      </c>
      <c r="C32" s="116" t="s">
        <v>125</v>
      </c>
      <c r="D32" s="98" t="s">
        <v>18</v>
      </c>
      <c r="E32" s="98" t="s">
        <v>19</v>
      </c>
      <c r="F32" s="98" t="s">
        <v>74</v>
      </c>
      <c r="G32" s="98" t="s">
        <v>126</v>
      </c>
      <c r="H32" s="98" t="s">
        <v>127</v>
      </c>
      <c r="I32" s="98" t="s">
        <v>128</v>
      </c>
      <c r="J32" s="98" t="s">
        <v>129</v>
      </c>
      <c r="K32" s="99">
        <v>6</v>
      </c>
      <c r="L32" s="99">
        <v>30</v>
      </c>
      <c r="M32" s="99">
        <v>90</v>
      </c>
    </row>
    <row r="33" spans="1:13" ht="14.25">
      <c r="A33" s="144"/>
      <c r="B33" s="98" t="s">
        <v>124</v>
      </c>
      <c r="C33" s="116" t="s">
        <v>130</v>
      </c>
      <c r="D33" s="98" t="s">
        <v>18</v>
      </c>
      <c r="E33" s="98" t="s">
        <v>19</v>
      </c>
      <c r="F33" s="98" t="s">
        <v>74</v>
      </c>
      <c r="G33" s="98" t="s">
        <v>126</v>
      </c>
      <c r="H33" s="98" t="s">
        <v>127</v>
      </c>
      <c r="I33" s="98" t="s">
        <v>128</v>
      </c>
      <c r="J33" s="98" t="s">
        <v>129</v>
      </c>
      <c r="K33" s="98"/>
      <c r="L33" s="98"/>
      <c r="M33" s="98"/>
    </row>
    <row r="34" spans="1:13" ht="14.25">
      <c r="A34" s="144">
        <v>16</v>
      </c>
      <c r="B34" s="98" t="s">
        <v>131</v>
      </c>
      <c r="C34" s="116" t="s">
        <v>132</v>
      </c>
      <c r="D34" s="98" t="s">
        <v>18</v>
      </c>
      <c r="E34" s="98" t="s">
        <v>19</v>
      </c>
      <c r="F34" s="98" t="s">
        <v>74</v>
      </c>
      <c r="G34" s="98" t="s">
        <v>133</v>
      </c>
      <c r="H34" s="98" t="s">
        <v>134</v>
      </c>
      <c r="I34" s="98" t="s">
        <v>135</v>
      </c>
      <c r="J34" s="98" t="s">
        <v>136</v>
      </c>
      <c r="K34" s="99">
        <v>6</v>
      </c>
      <c r="L34" s="99">
        <v>29</v>
      </c>
      <c r="M34" s="99">
        <v>120</v>
      </c>
    </row>
    <row r="35" spans="1:13" ht="14.25">
      <c r="A35" s="144"/>
      <c r="B35" s="98" t="s">
        <v>131</v>
      </c>
      <c r="C35" s="116" t="s">
        <v>137</v>
      </c>
      <c r="D35" s="98" t="s">
        <v>18</v>
      </c>
      <c r="E35" s="98" t="s">
        <v>19</v>
      </c>
      <c r="F35" s="98" t="s">
        <v>74</v>
      </c>
      <c r="G35" s="98" t="s">
        <v>133</v>
      </c>
      <c r="H35" s="98" t="s">
        <v>134</v>
      </c>
      <c r="I35" s="98" t="s">
        <v>135</v>
      </c>
      <c r="J35" s="98" t="s">
        <v>136</v>
      </c>
      <c r="K35" s="98"/>
      <c r="L35" s="98"/>
      <c r="M35" s="98"/>
    </row>
    <row r="36" spans="1:13" ht="14.25">
      <c r="A36" s="144">
        <v>17</v>
      </c>
      <c r="B36" s="98" t="s">
        <v>138</v>
      </c>
      <c r="C36" s="116" t="s">
        <v>139</v>
      </c>
      <c r="D36" s="98" t="s">
        <v>18</v>
      </c>
      <c r="E36" s="98" t="s">
        <v>36</v>
      </c>
      <c r="F36" s="98" t="s">
        <v>74</v>
      </c>
      <c r="G36" s="98" t="s">
        <v>133</v>
      </c>
      <c r="H36" s="98" t="s">
        <v>140</v>
      </c>
      <c r="I36" s="98" t="s">
        <v>141</v>
      </c>
      <c r="J36" s="98" t="s">
        <v>142</v>
      </c>
      <c r="K36" s="99">
        <v>25</v>
      </c>
      <c r="L36" s="99">
        <v>110</v>
      </c>
      <c r="M36" s="99">
        <v>300</v>
      </c>
    </row>
    <row r="37" spans="1:13" ht="14.25">
      <c r="A37" s="144"/>
      <c r="B37" s="98" t="s">
        <v>138</v>
      </c>
      <c r="C37" s="116" t="s">
        <v>143</v>
      </c>
      <c r="D37" s="98" t="s">
        <v>18</v>
      </c>
      <c r="E37" s="98" t="s">
        <v>36</v>
      </c>
      <c r="F37" s="98" t="s">
        <v>74</v>
      </c>
      <c r="G37" s="98" t="s">
        <v>133</v>
      </c>
      <c r="H37" s="98" t="s">
        <v>140</v>
      </c>
      <c r="I37" s="98" t="s">
        <v>141</v>
      </c>
      <c r="J37" s="98" t="s">
        <v>142</v>
      </c>
      <c r="K37" s="98"/>
      <c r="L37" s="98"/>
      <c r="M37" s="98"/>
    </row>
    <row r="38" spans="1:13" ht="14.25">
      <c r="A38" s="144">
        <v>18</v>
      </c>
      <c r="B38" s="98" t="s">
        <v>144</v>
      </c>
      <c r="C38" s="116" t="s">
        <v>145</v>
      </c>
      <c r="D38" s="98" t="s">
        <v>18</v>
      </c>
      <c r="E38" s="98" t="s">
        <v>19</v>
      </c>
      <c r="F38" s="98" t="s">
        <v>74</v>
      </c>
      <c r="G38" s="98" t="s">
        <v>133</v>
      </c>
      <c r="H38" s="98" t="s">
        <v>146</v>
      </c>
      <c r="I38" s="98" t="s">
        <v>147</v>
      </c>
      <c r="J38" s="98" t="s">
        <v>148</v>
      </c>
      <c r="K38" s="99">
        <v>5</v>
      </c>
      <c r="L38" s="99">
        <v>26</v>
      </c>
      <c r="M38" s="99">
        <v>25</v>
      </c>
    </row>
    <row r="39" spans="1:13" ht="14.25">
      <c r="A39" s="144"/>
      <c r="B39" s="98" t="s">
        <v>144</v>
      </c>
      <c r="C39" s="116" t="s">
        <v>149</v>
      </c>
      <c r="D39" s="98" t="s">
        <v>18</v>
      </c>
      <c r="E39" s="98" t="s">
        <v>19</v>
      </c>
      <c r="F39" s="98" t="s">
        <v>74</v>
      </c>
      <c r="G39" s="98" t="s">
        <v>133</v>
      </c>
      <c r="H39" s="98" t="s">
        <v>146</v>
      </c>
      <c r="I39" s="98" t="s">
        <v>147</v>
      </c>
      <c r="J39" s="98" t="s">
        <v>148</v>
      </c>
      <c r="K39" s="98"/>
      <c r="L39" s="98"/>
      <c r="M39" s="98"/>
    </row>
    <row r="40" spans="1:13" ht="14.25">
      <c r="A40" s="144">
        <v>19</v>
      </c>
      <c r="B40" s="98" t="s">
        <v>150</v>
      </c>
      <c r="C40" s="116" t="s">
        <v>151</v>
      </c>
      <c r="D40" s="98" t="s">
        <v>18</v>
      </c>
      <c r="E40" s="98" t="s">
        <v>19</v>
      </c>
      <c r="F40" s="98" t="s">
        <v>74</v>
      </c>
      <c r="G40" s="98" t="s">
        <v>133</v>
      </c>
      <c r="H40" s="98" t="s">
        <v>152</v>
      </c>
      <c r="I40" s="98" t="s">
        <v>153</v>
      </c>
      <c r="J40" s="98" t="s">
        <v>154</v>
      </c>
      <c r="K40" s="99">
        <v>11</v>
      </c>
      <c r="L40" s="99">
        <v>43</v>
      </c>
      <c r="M40" s="99">
        <v>200</v>
      </c>
    </row>
    <row r="41" spans="1:13" ht="14.25">
      <c r="A41" s="144"/>
      <c r="B41" s="98" t="s">
        <v>150</v>
      </c>
      <c r="C41" s="116" t="s">
        <v>155</v>
      </c>
      <c r="D41" s="98" t="s">
        <v>18</v>
      </c>
      <c r="E41" s="98" t="s">
        <v>19</v>
      </c>
      <c r="F41" s="98" t="s">
        <v>74</v>
      </c>
      <c r="G41" s="98" t="s">
        <v>133</v>
      </c>
      <c r="H41" s="98" t="s">
        <v>152</v>
      </c>
      <c r="I41" s="98" t="s">
        <v>153</v>
      </c>
      <c r="J41" s="98" t="s">
        <v>154</v>
      </c>
      <c r="K41" s="98"/>
      <c r="L41" s="98"/>
      <c r="M41" s="98"/>
    </row>
    <row r="42" spans="1:13" ht="14.25">
      <c r="A42" s="144">
        <v>20</v>
      </c>
      <c r="B42" s="98" t="s">
        <v>156</v>
      </c>
      <c r="C42" s="116" t="s">
        <v>157</v>
      </c>
      <c r="D42" s="98" t="s">
        <v>18</v>
      </c>
      <c r="E42" s="98" t="s">
        <v>19</v>
      </c>
      <c r="F42" s="98" t="s">
        <v>74</v>
      </c>
      <c r="G42" s="98" t="s">
        <v>158</v>
      </c>
      <c r="H42" s="98" t="s">
        <v>159</v>
      </c>
      <c r="I42" s="98" t="s">
        <v>160</v>
      </c>
      <c r="J42" s="98" t="s">
        <v>154</v>
      </c>
      <c r="K42" s="99">
        <v>15</v>
      </c>
      <c r="L42" s="99">
        <v>93</v>
      </c>
      <c r="M42" s="99">
        <v>300</v>
      </c>
    </row>
    <row r="43" spans="1:13" ht="14.25">
      <c r="A43" s="144"/>
      <c r="B43" s="98" t="s">
        <v>156</v>
      </c>
      <c r="C43" s="116" t="s">
        <v>161</v>
      </c>
      <c r="D43" s="98" t="s">
        <v>18</v>
      </c>
      <c r="E43" s="98" t="s">
        <v>19</v>
      </c>
      <c r="F43" s="98" t="s">
        <v>74</v>
      </c>
      <c r="G43" s="98" t="s">
        <v>158</v>
      </c>
      <c r="H43" s="98" t="s">
        <v>159</v>
      </c>
      <c r="I43" s="98" t="s">
        <v>160</v>
      </c>
      <c r="J43" s="98" t="s">
        <v>154</v>
      </c>
      <c r="K43" s="98"/>
      <c r="L43" s="98"/>
      <c r="M43" s="98"/>
    </row>
    <row r="44" spans="1:13" ht="14.25">
      <c r="A44" s="144">
        <v>21</v>
      </c>
      <c r="B44" s="98" t="s">
        <v>162</v>
      </c>
      <c r="C44" s="116" t="s">
        <v>163</v>
      </c>
      <c r="D44" s="98" t="s">
        <v>18</v>
      </c>
      <c r="E44" s="98" t="s">
        <v>36</v>
      </c>
      <c r="F44" s="98" t="s">
        <v>20</v>
      </c>
      <c r="G44" s="98" t="s">
        <v>164</v>
      </c>
      <c r="H44" s="98" t="s">
        <v>165</v>
      </c>
      <c r="I44" s="98" t="s">
        <v>166</v>
      </c>
      <c r="J44" s="98" t="s">
        <v>167</v>
      </c>
      <c r="K44" s="99">
        <v>3</v>
      </c>
      <c r="L44" s="99">
        <v>15</v>
      </c>
      <c r="M44" s="99">
        <v>1000</v>
      </c>
    </row>
    <row r="45" spans="1:13" ht="14.25">
      <c r="A45" s="144"/>
      <c r="B45" s="98" t="s">
        <v>162</v>
      </c>
      <c r="C45" s="116" t="s">
        <v>168</v>
      </c>
      <c r="D45" s="98" t="s">
        <v>18</v>
      </c>
      <c r="E45" s="98" t="s">
        <v>36</v>
      </c>
      <c r="F45" s="98" t="s">
        <v>20</v>
      </c>
      <c r="G45" s="98" t="s">
        <v>164</v>
      </c>
      <c r="H45" s="98" t="s">
        <v>165</v>
      </c>
      <c r="I45" s="98" t="s">
        <v>166</v>
      </c>
      <c r="J45" s="98" t="s">
        <v>167</v>
      </c>
      <c r="K45" s="98"/>
      <c r="L45" s="98"/>
      <c r="M45" s="98"/>
    </row>
    <row r="46" spans="1:13" ht="14.25">
      <c r="A46" s="144">
        <v>22</v>
      </c>
      <c r="B46" s="98" t="s">
        <v>169</v>
      </c>
      <c r="C46" s="116" t="s">
        <v>170</v>
      </c>
      <c r="D46" s="98" t="s">
        <v>171</v>
      </c>
      <c r="E46" s="98" t="s">
        <v>19</v>
      </c>
      <c r="F46" s="98" t="s">
        <v>74</v>
      </c>
      <c r="G46" s="98" t="s">
        <v>133</v>
      </c>
      <c r="H46" s="98" t="s">
        <v>172</v>
      </c>
      <c r="I46" s="98" t="s">
        <v>173</v>
      </c>
      <c r="J46" s="98" t="s">
        <v>174</v>
      </c>
      <c r="K46" s="99">
        <v>7</v>
      </c>
      <c r="L46" s="99">
        <v>27</v>
      </c>
      <c r="M46" s="99">
        <v>200</v>
      </c>
    </row>
    <row r="47" spans="1:13" ht="14.25">
      <c r="A47" s="144"/>
      <c r="B47" s="98" t="s">
        <v>169</v>
      </c>
      <c r="C47" s="116" t="s">
        <v>175</v>
      </c>
      <c r="D47" s="98" t="s">
        <v>171</v>
      </c>
      <c r="E47" s="98" t="s">
        <v>19</v>
      </c>
      <c r="F47" s="98" t="s">
        <v>74</v>
      </c>
      <c r="G47" s="98" t="s">
        <v>133</v>
      </c>
      <c r="H47" s="98" t="s">
        <v>172</v>
      </c>
      <c r="I47" s="98" t="s">
        <v>173</v>
      </c>
      <c r="J47" s="98" t="s">
        <v>174</v>
      </c>
      <c r="K47" s="98"/>
      <c r="L47" s="98"/>
      <c r="M47" s="98"/>
    </row>
    <row r="48" spans="1:13" ht="14.25">
      <c r="A48" s="144">
        <v>23</v>
      </c>
      <c r="B48" s="98" t="s">
        <v>176</v>
      </c>
      <c r="C48" s="116" t="s">
        <v>177</v>
      </c>
      <c r="D48" s="98" t="s">
        <v>18</v>
      </c>
      <c r="E48" s="98" t="s">
        <v>19</v>
      </c>
      <c r="F48" s="98" t="s">
        <v>96</v>
      </c>
      <c r="G48" s="98" t="s">
        <v>178</v>
      </c>
      <c r="H48" s="98" t="s">
        <v>179</v>
      </c>
      <c r="I48" s="98" t="s">
        <v>180</v>
      </c>
      <c r="J48" s="98" t="s">
        <v>181</v>
      </c>
      <c r="K48" s="99">
        <v>5</v>
      </c>
      <c r="L48" s="99">
        <v>20</v>
      </c>
      <c r="M48" s="99">
        <v>80</v>
      </c>
    </row>
    <row r="49" spans="1:13" ht="14.25">
      <c r="A49" s="144"/>
      <c r="B49" s="98" t="s">
        <v>176</v>
      </c>
      <c r="C49" s="116" t="s">
        <v>182</v>
      </c>
      <c r="D49" s="98" t="s">
        <v>18</v>
      </c>
      <c r="E49" s="98" t="s">
        <v>19</v>
      </c>
      <c r="F49" s="98" t="s">
        <v>96</v>
      </c>
      <c r="G49" s="98" t="s">
        <v>178</v>
      </c>
      <c r="H49" s="98" t="s">
        <v>179</v>
      </c>
      <c r="I49" s="98" t="s">
        <v>180</v>
      </c>
      <c r="J49" s="98" t="s">
        <v>181</v>
      </c>
      <c r="K49" s="98"/>
      <c r="L49" s="98"/>
      <c r="M49" s="98"/>
    </row>
    <row r="50" spans="1:13" ht="14.25">
      <c r="A50" s="144">
        <v>24</v>
      </c>
      <c r="B50" s="98" t="s">
        <v>183</v>
      </c>
      <c r="C50" s="116" t="s">
        <v>184</v>
      </c>
      <c r="D50" s="98" t="s">
        <v>185</v>
      </c>
      <c r="E50" s="98" t="s">
        <v>19</v>
      </c>
      <c r="F50" s="98" t="s">
        <v>186</v>
      </c>
      <c r="G50" s="98" t="s">
        <v>187</v>
      </c>
      <c r="H50" s="98" t="s">
        <v>188</v>
      </c>
      <c r="I50" s="98" t="s">
        <v>189</v>
      </c>
      <c r="J50" s="98" t="s">
        <v>190</v>
      </c>
      <c r="K50" s="99">
        <v>9</v>
      </c>
      <c r="L50" s="99">
        <v>45</v>
      </c>
      <c r="M50" s="99">
        <v>200</v>
      </c>
    </row>
    <row r="51" spans="1:13" ht="14.25">
      <c r="A51" s="144"/>
      <c r="B51" s="98" t="s">
        <v>183</v>
      </c>
      <c r="C51" s="116" t="s">
        <v>191</v>
      </c>
      <c r="D51" s="98" t="s">
        <v>185</v>
      </c>
      <c r="E51" s="98" t="s">
        <v>19</v>
      </c>
      <c r="F51" s="98" t="s">
        <v>186</v>
      </c>
      <c r="G51" s="98" t="s">
        <v>187</v>
      </c>
      <c r="H51" s="98" t="s">
        <v>188</v>
      </c>
      <c r="I51" s="98" t="s">
        <v>189</v>
      </c>
      <c r="J51" s="98" t="s">
        <v>190</v>
      </c>
      <c r="K51" s="98"/>
      <c r="L51" s="98"/>
      <c r="M51" s="98"/>
    </row>
    <row r="52" spans="1:13" ht="14.25">
      <c r="A52" s="144">
        <v>25</v>
      </c>
      <c r="B52" s="98" t="s">
        <v>192</v>
      </c>
      <c r="C52" s="116" t="s">
        <v>193</v>
      </c>
      <c r="D52" s="98" t="s">
        <v>185</v>
      </c>
      <c r="E52" s="98" t="s">
        <v>36</v>
      </c>
      <c r="F52" s="98" t="s">
        <v>194</v>
      </c>
      <c r="G52" s="98" t="s">
        <v>195</v>
      </c>
      <c r="H52" s="98" t="s">
        <v>196</v>
      </c>
      <c r="I52" s="98" t="s">
        <v>197</v>
      </c>
      <c r="J52" s="98" t="s">
        <v>70</v>
      </c>
      <c r="K52" s="99">
        <v>44</v>
      </c>
      <c r="L52" s="99">
        <v>171</v>
      </c>
      <c r="M52" s="99">
        <v>880</v>
      </c>
    </row>
    <row r="53" spans="1:13" ht="14.25">
      <c r="A53" s="144"/>
      <c r="B53" s="98" t="s">
        <v>192</v>
      </c>
      <c r="C53" s="116" t="s">
        <v>198</v>
      </c>
      <c r="D53" s="98" t="s">
        <v>185</v>
      </c>
      <c r="E53" s="98" t="s">
        <v>36</v>
      </c>
      <c r="F53" s="98" t="s">
        <v>194</v>
      </c>
      <c r="G53" s="98" t="s">
        <v>195</v>
      </c>
      <c r="H53" s="98" t="s">
        <v>196</v>
      </c>
      <c r="I53" s="98" t="s">
        <v>197</v>
      </c>
      <c r="J53" s="98" t="s">
        <v>70</v>
      </c>
      <c r="K53" s="98"/>
      <c r="L53" s="98"/>
      <c r="M53" s="98"/>
    </row>
    <row r="54" spans="1:13" ht="14.25">
      <c r="A54" s="144">
        <v>26</v>
      </c>
      <c r="B54" s="98" t="s">
        <v>199</v>
      </c>
      <c r="C54" s="116" t="s">
        <v>200</v>
      </c>
      <c r="D54" s="98" t="s">
        <v>18</v>
      </c>
      <c r="E54" s="98" t="s">
        <v>19</v>
      </c>
      <c r="F54" s="98" t="s">
        <v>186</v>
      </c>
      <c r="G54" s="98" t="s">
        <v>187</v>
      </c>
      <c r="H54" s="98" t="s">
        <v>201</v>
      </c>
      <c r="I54" s="98" t="s">
        <v>202</v>
      </c>
      <c r="J54" s="98" t="s">
        <v>203</v>
      </c>
      <c r="K54" s="99">
        <v>3</v>
      </c>
      <c r="L54" s="99">
        <v>11</v>
      </c>
      <c r="M54" s="99">
        <v>40.6</v>
      </c>
    </row>
    <row r="55" spans="1:13" ht="14.25">
      <c r="A55" s="144"/>
      <c r="B55" s="98" t="s">
        <v>199</v>
      </c>
      <c r="C55" s="116" t="s">
        <v>204</v>
      </c>
      <c r="D55" s="98" t="s">
        <v>18</v>
      </c>
      <c r="E55" s="98" t="s">
        <v>36</v>
      </c>
      <c r="F55" s="98" t="s">
        <v>186</v>
      </c>
      <c r="G55" s="98" t="s">
        <v>187</v>
      </c>
      <c r="H55" s="98" t="s">
        <v>201</v>
      </c>
      <c r="I55" s="98" t="s">
        <v>202</v>
      </c>
      <c r="J55" s="98" t="s">
        <v>203</v>
      </c>
      <c r="K55" s="98"/>
      <c r="L55" s="98"/>
      <c r="M55" s="98"/>
    </row>
    <row r="56" spans="1:13" ht="14.25">
      <c r="A56" s="144">
        <v>27</v>
      </c>
      <c r="B56" s="98" t="s">
        <v>205</v>
      </c>
      <c r="C56" s="116" t="s">
        <v>206</v>
      </c>
      <c r="D56" s="98" t="s">
        <v>18</v>
      </c>
      <c r="E56" s="98" t="s">
        <v>19</v>
      </c>
      <c r="F56" s="98" t="s">
        <v>207</v>
      </c>
      <c r="G56" s="98" t="s">
        <v>208</v>
      </c>
      <c r="H56" s="98" t="s">
        <v>209</v>
      </c>
      <c r="I56" s="98" t="s">
        <v>210</v>
      </c>
      <c r="J56" s="98" t="s">
        <v>211</v>
      </c>
      <c r="K56" s="99">
        <v>2</v>
      </c>
      <c r="L56" s="99">
        <v>8</v>
      </c>
      <c r="M56" s="99">
        <v>20</v>
      </c>
    </row>
    <row r="57" spans="1:13" ht="14.25">
      <c r="A57" s="144"/>
      <c r="B57" s="98" t="s">
        <v>205</v>
      </c>
      <c r="C57" s="116" t="s">
        <v>212</v>
      </c>
      <c r="D57" s="98" t="s">
        <v>18</v>
      </c>
      <c r="E57" s="98" t="s">
        <v>19</v>
      </c>
      <c r="F57" s="98" t="s">
        <v>207</v>
      </c>
      <c r="G57" s="98" t="s">
        <v>208</v>
      </c>
      <c r="H57" s="98" t="s">
        <v>209</v>
      </c>
      <c r="I57" s="98" t="s">
        <v>210</v>
      </c>
      <c r="J57" s="98" t="s">
        <v>211</v>
      </c>
      <c r="K57" s="98"/>
      <c r="L57" s="98"/>
      <c r="M57" s="98"/>
    </row>
    <row r="58" spans="1:13" ht="14.25">
      <c r="A58" s="144">
        <v>28</v>
      </c>
      <c r="B58" s="98" t="s">
        <v>213</v>
      </c>
      <c r="C58" s="116" t="s">
        <v>214</v>
      </c>
      <c r="D58" s="98" t="s">
        <v>18</v>
      </c>
      <c r="E58" s="98" t="s">
        <v>19</v>
      </c>
      <c r="F58" s="98" t="s">
        <v>186</v>
      </c>
      <c r="G58" s="98" t="s">
        <v>187</v>
      </c>
      <c r="H58" s="98" t="s">
        <v>215</v>
      </c>
      <c r="I58" s="98" t="s">
        <v>216</v>
      </c>
      <c r="J58" s="98" t="s">
        <v>217</v>
      </c>
      <c r="K58" s="99">
        <v>18</v>
      </c>
      <c r="L58" s="99">
        <v>65</v>
      </c>
      <c r="M58" s="99">
        <v>180</v>
      </c>
    </row>
    <row r="59" spans="1:13" ht="14.25">
      <c r="A59" s="144"/>
      <c r="B59" s="98" t="s">
        <v>213</v>
      </c>
      <c r="C59" s="116" t="s">
        <v>218</v>
      </c>
      <c r="D59" s="98" t="s">
        <v>18</v>
      </c>
      <c r="E59" s="98" t="s">
        <v>19</v>
      </c>
      <c r="F59" s="98" t="s">
        <v>186</v>
      </c>
      <c r="G59" s="98" t="s">
        <v>187</v>
      </c>
      <c r="H59" s="98" t="s">
        <v>215</v>
      </c>
      <c r="I59" s="98" t="s">
        <v>216</v>
      </c>
      <c r="J59" s="98" t="s">
        <v>217</v>
      </c>
      <c r="K59" s="98"/>
      <c r="L59" s="98"/>
      <c r="M59" s="98"/>
    </row>
    <row r="60" spans="1:13" ht="14.25">
      <c r="A60" s="144">
        <v>29</v>
      </c>
      <c r="B60" s="98" t="s">
        <v>219</v>
      </c>
      <c r="C60" s="116" t="s">
        <v>220</v>
      </c>
      <c r="D60" s="98" t="s">
        <v>18</v>
      </c>
      <c r="E60" s="98" t="s">
        <v>19</v>
      </c>
      <c r="F60" s="98" t="s">
        <v>186</v>
      </c>
      <c r="G60" s="98" t="s">
        <v>221</v>
      </c>
      <c r="H60" s="98" t="s">
        <v>222</v>
      </c>
      <c r="I60" s="98" t="s">
        <v>223</v>
      </c>
      <c r="J60" s="98" t="s">
        <v>224</v>
      </c>
      <c r="K60" s="99">
        <v>10</v>
      </c>
      <c r="L60" s="99">
        <v>45</v>
      </c>
      <c r="M60" s="99">
        <v>150</v>
      </c>
    </row>
    <row r="61" spans="1:13" ht="14.25">
      <c r="A61" s="144"/>
      <c r="B61" s="98" t="s">
        <v>219</v>
      </c>
      <c r="C61" s="116" t="s">
        <v>225</v>
      </c>
      <c r="D61" s="98" t="s">
        <v>18</v>
      </c>
      <c r="E61" s="98" t="s">
        <v>19</v>
      </c>
      <c r="F61" s="98" t="s">
        <v>186</v>
      </c>
      <c r="G61" s="98" t="s">
        <v>221</v>
      </c>
      <c r="H61" s="98" t="s">
        <v>222</v>
      </c>
      <c r="I61" s="98" t="s">
        <v>223</v>
      </c>
      <c r="J61" s="98" t="s">
        <v>224</v>
      </c>
      <c r="K61" s="98"/>
      <c r="L61" s="98"/>
      <c r="M61" s="98"/>
    </row>
    <row r="62" spans="1:13" ht="14.25">
      <c r="A62" s="144">
        <v>30</v>
      </c>
      <c r="B62" s="98" t="s">
        <v>226</v>
      </c>
      <c r="C62" s="116" t="s">
        <v>227</v>
      </c>
      <c r="D62" s="98" t="s">
        <v>18</v>
      </c>
      <c r="E62" s="98" t="s">
        <v>19</v>
      </c>
      <c r="F62" s="98" t="s">
        <v>186</v>
      </c>
      <c r="G62" s="98" t="s">
        <v>228</v>
      </c>
      <c r="H62" s="98" t="s">
        <v>229</v>
      </c>
      <c r="I62" s="98" t="s">
        <v>230</v>
      </c>
      <c r="J62" s="98" t="s">
        <v>231</v>
      </c>
      <c r="K62" s="99">
        <v>8</v>
      </c>
      <c r="L62" s="99">
        <v>31</v>
      </c>
      <c r="M62" s="99">
        <v>150</v>
      </c>
    </row>
    <row r="63" spans="1:13" ht="14.25">
      <c r="A63" s="144"/>
      <c r="B63" s="98" t="s">
        <v>226</v>
      </c>
      <c r="C63" s="116" t="s">
        <v>232</v>
      </c>
      <c r="D63" s="98" t="s">
        <v>18</v>
      </c>
      <c r="E63" s="98" t="s">
        <v>19</v>
      </c>
      <c r="F63" s="98" t="s">
        <v>186</v>
      </c>
      <c r="G63" s="98" t="s">
        <v>228</v>
      </c>
      <c r="H63" s="98" t="s">
        <v>229</v>
      </c>
      <c r="I63" s="98" t="s">
        <v>230</v>
      </c>
      <c r="J63" s="98" t="s">
        <v>231</v>
      </c>
      <c r="K63" s="98"/>
      <c r="L63" s="98"/>
      <c r="M63" s="98"/>
    </row>
    <row r="64" spans="1:13" ht="14.25">
      <c r="A64" s="144">
        <v>31</v>
      </c>
      <c r="B64" s="98" t="s">
        <v>233</v>
      </c>
      <c r="C64" s="116" t="s">
        <v>234</v>
      </c>
      <c r="D64" s="98" t="s">
        <v>18</v>
      </c>
      <c r="E64" s="98" t="s">
        <v>19</v>
      </c>
      <c r="F64" s="98" t="s">
        <v>186</v>
      </c>
      <c r="G64" s="98" t="s">
        <v>228</v>
      </c>
      <c r="H64" s="98" t="s">
        <v>235</v>
      </c>
      <c r="I64" s="98" t="s">
        <v>236</v>
      </c>
      <c r="J64" s="98" t="s">
        <v>237</v>
      </c>
      <c r="K64" s="99">
        <v>10</v>
      </c>
      <c r="L64" s="99">
        <v>46</v>
      </c>
      <c r="M64" s="99">
        <v>300</v>
      </c>
    </row>
    <row r="65" spans="1:13" ht="14.25">
      <c r="A65" s="144"/>
      <c r="B65" s="98" t="s">
        <v>233</v>
      </c>
      <c r="C65" s="116" t="s">
        <v>238</v>
      </c>
      <c r="D65" s="98" t="s">
        <v>18</v>
      </c>
      <c r="E65" s="98" t="s">
        <v>19</v>
      </c>
      <c r="F65" s="98" t="s">
        <v>186</v>
      </c>
      <c r="G65" s="98" t="s">
        <v>228</v>
      </c>
      <c r="H65" s="98" t="s">
        <v>235</v>
      </c>
      <c r="I65" s="98" t="s">
        <v>236</v>
      </c>
      <c r="J65" s="98" t="s">
        <v>237</v>
      </c>
      <c r="K65" s="98"/>
      <c r="L65" s="98"/>
      <c r="M65" s="98"/>
    </row>
    <row r="66" spans="1:13" ht="14.25">
      <c r="A66" s="144">
        <v>32</v>
      </c>
      <c r="B66" s="98" t="s">
        <v>239</v>
      </c>
      <c r="C66" s="116" t="s">
        <v>240</v>
      </c>
      <c r="D66" s="98" t="s">
        <v>18</v>
      </c>
      <c r="E66" s="98" t="s">
        <v>19</v>
      </c>
      <c r="F66" s="98" t="s">
        <v>82</v>
      </c>
      <c r="G66" s="98" t="s">
        <v>241</v>
      </c>
      <c r="H66" s="98" t="s">
        <v>242</v>
      </c>
      <c r="I66" s="98" t="s">
        <v>243</v>
      </c>
      <c r="J66" s="98" t="s">
        <v>244</v>
      </c>
      <c r="K66" s="99">
        <v>7</v>
      </c>
      <c r="L66" s="99">
        <v>28</v>
      </c>
      <c r="M66" s="99">
        <v>100</v>
      </c>
    </row>
    <row r="67" spans="1:13" ht="14.25">
      <c r="A67" s="144"/>
      <c r="B67" s="98" t="s">
        <v>239</v>
      </c>
      <c r="C67" s="116" t="s">
        <v>245</v>
      </c>
      <c r="D67" s="98" t="s">
        <v>18</v>
      </c>
      <c r="E67" s="98" t="s">
        <v>19</v>
      </c>
      <c r="F67" s="98" t="s">
        <v>82</v>
      </c>
      <c r="G67" s="98" t="s">
        <v>241</v>
      </c>
      <c r="H67" s="98" t="s">
        <v>242</v>
      </c>
      <c r="I67" s="98" t="s">
        <v>243</v>
      </c>
      <c r="J67" s="98" t="s">
        <v>244</v>
      </c>
      <c r="K67" s="98"/>
      <c r="L67" s="98"/>
      <c r="M67" s="98"/>
    </row>
    <row r="68" spans="1:13" ht="14.25">
      <c r="A68" s="144">
        <v>33</v>
      </c>
      <c r="B68" s="98" t="s">
        <v>246</v>
      </c>
      <c r="C68" s="116" t="s">
        <v>247</v>
      </c>
      <c r="D68" s="98" t="s">
        <v>18</v>
      </c>
      <c r="E68" s="98" t="s">
        <v>19</v>
      </c>
      <c r="F68" s="98" t="s">
        <v>186</v>
      </c>
      <c r="G68" s="98" t="s">
        <v>228</v>
      </c>
      <c r="H68" s="98" t="s">
        <v>248</v>
      </c>
      <c r="I68" s="98" t="s">
        <v>249</v>
      </c>
      <c r="J68" s="98" t="s">
        <v>250</v>
      </c>
      <c r="K68" s="99">
        <v>4</v>
      </c>
      <c r="L68" s="99">
        <v>17</v>
      </c>
      <c r="M68" s="99">
        <v>120</v>
      </c>
    </row>
    <row r="69" spans="1:13" ht="14.25">
      <c r="A69" s="144"/>
      <c r="B69" s="98" t="s">
        <v>246</v>
      </c>
      <c r="C69" s="116" t="s">
        <v>251</v>
      </c>
      <c r="D69" s="98" t="s">
        <v>18</v>
      </c>
      <c r="E69" s="98" t="s">
        <v>19</v>
      </c>
      <c r="F69" s="98" t="s">
        <v>186</v>
      </c>
      <c r="G69" s="98" t="s">
        <v>228</v>
      </c>
      <c r="H69" s="98" t="s">
        <v>248</v>
      </c>
      <c r="I69" s="98" t="s">
        <v>249</v>
      </c>
      <c r="J69" s="98" t="s">
        <v>250</v>
      </c>
      <c r="K69" s="98"/>
      <c r="L69" s="98"/>
      <c r="M69" s="98"/>
    </row>
    <row r="70" spans="1:13" ht="14.25">
      <c r="A70" s="144">
        <v>34</v>
      </c>
      <c r="B70" s="98" t="s">
        <v>252</v>
      </c>
      <c r="C70" s="116" t="s">
        <v>253</v>
      </c>
      <c r="D70" s="98" t="s">
        <v>18</v>
      </c>
      <c r="E70" s="98" t="s">
        <v>19</v>
      </c>
      <c r="F70" s="98" t="s">
        <v>20</v>
      </c>
      <c r="G70" s="98" t="s">
        <v>254</v>
      </c>
      <c r="H70" s="98" t="s">
        <v>255</v>
      </c>
      <c r="I70" s="98" t="s">
        <v>256</v>
      </c>
      <c r="J70" s="98" t="s">
        <v>257</v>
      </c>
      <c r="K70" s="99">
        <v>16</v>
      </c>
      <c r="L70" s="99">
        <v>80</v>
      </c>
      <c r="M70" s="99">
        <v>200</v>
      </c>
    </row>
    <row r="71" spans="1:13" ht="14.25">
      <c r="A71" s="144"/>
      <c r="B71" s="98" t="s">
        <v>252</v>
      </c>
      <c r="C71" s="116" t="s">
        <v>258</v>
      </c>
      <c r="D71" s="98" t="s">
        <v>18</v>
      </c>
      <c r="E71" s="98" t="s">
        <v>19</v>
      </c>
      <c r="F71" s="98" t="s">
        <v>20</v>
      </c>
      <c r="G71" s="98" t="s">
        <v>254</v>
      </c>
      <c r="H71" s="98" t="s">
        <v>255</v>
      </c>
      <c r="I71" s="98" t="s">
        <v>256</v>
      </c>
      <c r="J71" s="98" t="s">
        <v>257</v>
      </c>
      <c r="K71" s="98"/>
      <c r="L71" s="98"/>
      <c r="M71" s="98"/>
    </row>
    <row r="72" spans="1:13" ht="14.25">
      <c r="A72" s="144">
        <v>35</v>
      </c>
      <c r="B72" s="98" t="s">
        <v>259</v>
      </c>
      <c r="C72" s="116" t="s">
        <v>260</v>
      </c>
      <c r="D72" s="98" t="s">
        <v>18</v>
      </c>
      <c r="E72" s="98" t="s">
        <v>36</v>
      </c>
      <c r="F72" s="98" t="s">
        <v>20</v>
      </c>
      <c r="G72" s="98" t="s">
        <v>254</v>
      </c>
      <c r="H72" s="98" t="s">
        <v>261</v>
      </c>
      <c r="I72" s="98" t="s">
        <v>262</v>
      </c>
      <c r="J72" s="98" t="s">
        <v>263</v>
      </c>
      <c r="K72" s="99">
        <v>54</v>
      </c>
      <c r="L72" s="99">
        <v>258</v>
      </c>
      <c r="M72" s="99">
        <v>810</v>
      </c>
    </row>
    <row r="73" spans="1:13" ht="14.25">
      <c r="A73" s="144"/>
      <c r="B73" s="98" t="s">
        <v>259</v>
      </c>
      <c r="C73" s="116" t="s">
        <v>264</v>
      </c>
      <c r="D73" s="98" t="s">
        <v>18</v>
      </c>
      <c r="E73" s="98" t="s">
        <v>36</v>
      </c>
      <c r="F73" s="98" t="s">
        <v>20</v>
      </c>
      <c r="G73" s="98" t="s">
        <v>254</v>
      </c>
      <c r="H73" s="98" t="s">
        <v>261</v>
      </c>
      <c r="I73" s="98" t="s">
        <v>262</v>
      </c>
      <c r="J73" s="98" t="s">
        <v>263</v>
      </c>
      <c r="K73" s="98"/>
      <c r="L73" s="98"/>
      <c r="M73" s="98"/>
    </row>
    <row r="74" spans="1:13" ht="14.25">
      <c r="A74" s="144">
        <v>36</v>
      </c>
      <c r="B74" s="98" t="s">
        <v>265</v>
      </c>
      <c r="C74" s="116" t="s">
        <v>266</v>
      </c>
      <c r="D74" s="98" t="s">
        <v>185</v>
      </c>
      <c r="E74" s="98" t="s">
        <v>19</v>
      </c>
      <c r="F74" s="98" t="s">
        <v>28</v>
      </c>
      <c r="G74" s="98" t="s">
        <v>29</v>
      </c>
      <c r="H74" s="98" t="s">
        <v>267</v>
      </c>
      <c r="I74" s="98" t="s">
        <v>268</v>
      </c>
      <c r="J74" s="98" t="s">
        <v>269</v>
      </c>
      <c r="K74" s="99">
        <v>13</v>
      </c>
      <c r="L74" s="99">
        <v>30</v>
      </c>
      <c r="M74" s="99">
        <v>260</v>
      </c>
    </row>
    <row r="75" spans="1:13" ht="14.25">
      <c r="A75" s="144"/>
      <c r="B75" s="98" t="s">
        <v>265</v>
      </c>
      <c r="C75" s="116" t="s">
        <v>270</v>
      </c>
      <c r="D75" s="98" t="s">
        <v>185</v>
      </c>
      <c r="E75" s="98" t="s">
        <v>19</v>
      </c>
      <c r="F75" s="98" t="s">
        <v>28</v>
      </c>
      <c r="G75" s="98" t="s">
        <v>29</v>
      </c>
      <c r="H75" s="98" t="s">
        <v>267</v>
      </c>
      <c r="I75" s="98" t="s">
        <v>268</v>
      </c>
      <c r="J75" s="98" t="s">
        <v>269</v>
      </c>
      <c r="K75" s="98"/>
      <c r="L75" s="98"/>
      <c r="M75" s="98"/>
    </row>
    <row r="76" spans="1:13" ht="14.25">
      <c r="A76" s="144">
        <v>37</v>
      </c>
      <c r="B76" s="98" t="s">
        <v>271</v>
      </c>
      <c r="C76" s="116" t="s">
        <v>272</v>
      </c>
      <c r="D76" s="98" t="s">
        <v>18</v>
      </c>
      <c r="E76" s="98" t="s">
        <v>19</v>
      </c>
      <c r="F76" s="98" t="s">
        <v>186</v>
      </c>
      <c r="G76" s="98" t="s">
        <v>273</v>
      </c>
      <c r="H76" s="98" t="s">
        <v>274</v>
      </c>
      <c r="I76" s="98" t="s">
        <v>275</v>
      </c>
      <c r="J76" s="98" t="s">
        <v>276</v>
      </c>
      <c r="K76" s="99">
        <v>6</v>
      </c>
      <c r="L76" s="99">
        <v>23</v>
      </c>
      <c r="M76" s="99">
        <v>100</v>
      </c>
    </row>
    <row r="77" spans="1:13" ht="14.25">
      <c r="A77" s="144"/>
      <c r="B77" s="98" t="s">
        <v>277</v>
      </c>
      <c r="C77" s="116" t="s">
        <v>278</v>
      </c>
      <c r="D77" s="98" t="s">
        <v>18</v>
      </c>
      <c r="E77" s="98" t="s">
        <v>19</v>
      </c>
      <c r="F77" s="98" t="s">
        <v>186</v>
      </c>
      <c r="G77" s="98" t="s">
        <v>273</v>
      </c>
      <c r="H77" s="98" t="s">
        <v>274</v>
      </c>
      <c r="I77" s="98" t="s">
        <v>275</v>
      </c>
      <c r="J77" s="98" t="s">
        <v>276</v>
      </c>
      <c r="K77" s="98"/>
      <c r="L77" s="98"/>
      <c r="M77" s="98"/>
    </row>
    <row r="78" spans="1:13" ht="14.25">
      <c r="A78" s="144">
        <v>38</v>
      </c>
      <c r="B78" s="98" t="s">
        <v>279</v>
      </c>
      <c r="C78" s="116" t="s">
        <v>280</v>
      </c>
      <c r="D78" s="98" t="s">
        <v>18</v>
      </c>
      <c r="E78" s="98" t="s">
        <v>19</v>
      </c>
      <c r="F78" s="98" t="s">
        <v>186</v>
      </c>
      <c r="G78" s="98" t="s">
        <v>228</v>
      </c>
      <c r="H78" s="98" t="s">
        <v>281</v>
      </c>
      <c r="I78" s="98" t="s">
        <v>230</v>
      </c>
      <c r="J78" s="98" t="s">
        <v>231</v>
      </c>
      <c r="K78" s="99">
        <v>8</v>
      </c>
      <c r="L78" s="99">
        <v>24</v>
      </c>
      <c r="M78" s="99">
        <v>150</v>
      </c>
    </row>
    <row r="79" spans="1:13" ht="14.25">
      <c r="A79" s="144"/>
      <c r="B79" s="98" t="s">
        <v>279</v>
      </c>
      <c r="C79" s="116" t="s">
        <v>282</v>
      </c>
      <c r="D79" s="98" t="s">
        <v>18</v>
      </c>
      <c r="E79" s="98" t="s">
        <v>19</v>
      </c>
      <c r="F79" s="98"/>
      <c r="G79" s="98" t="s">
        <v>228</v>
      </c>
      <c r="H79" s="98" t="s">
        <v>281</v>
      </c>
      <c r="I79" s="98" t="s">
        <v>230</v>
      </c>
      <c r="J79" s="98" t="s">
        <v>231</v>
      </c>
      <c r="K79" s="98"/>
      <c r="L79" s="98"/>
      <c r="M79" s="98"/>
    </row>
    <row r="80" spans="1:13" ht="14.25">
      <c r="A80" s="144">
        <v>39</v>
      </c>
      <c r="B80" s="98" t="s">
        <v>283</v>
      </c>
      <c r="C80" s="116" t="s">
        <v>284</v>
      </c>
      <c r="D80" s="98" t="s">
        <v>18</v>
      </c>
      <c r="E80" s="98" t="s">
        <v>19</v>
      </c>
      <c r="F80" s="98" t="s">
        <v>20</v>
      </c>
      <c r="G80" s="98" t="s">
        <v>254</v>
      </c>
      <c r="H80" s="98" t="s">
        <v>285</v>
      </c>
      <c r="I80" s="98" t="s">
        <v>286</v>
      </c>
      <c r="J80" s="98" t="s">
        <v>287</v>
      </c>
      <c r="K80" s="99">
        <v>5</v>
      </c>
      <c r="L80" s="99">
        <v>13</v>
      </c>
      <c r="M80" s="99">
        <v>75</v>
      </c>
    </row>
    <row r="81" spans="1:13" ht="14.25">
      <c r="A81" s="144"/>
      <c r="B81" s="98" t="s">
        <v>283</v>
      </c>
      <c r="C81" s="116" t="s">
        <v>288</v>
      </c>
      <c r="D81" s="98" t="s">
        <v>18</v>
      </c>
      <c r="E81" s="98" t="s">
        <v>19</v>
      </c>
      <c r="F81" s="98" t="s">
        <v>20</v>
      </c>
      <c r="G81" s="98" t="s">
        <v>254</v>
      </c>
      <c r="H81" s="98" t="s">
        <v>285</v>
      </c>
      <c r="I81" s="98" t="s">
        <v>286</v>
      </c>
      <c r="J81" s="98" t="s">
        <v>287</v>
      </c>
      <c r="K81" s="98"/>
      <c r="L81" s="98"/>
      <c r="M81" s="98"/>
    </row>
    <row r="82" spans="1:13" ht="14.25">
      <c r="A82" s="144">
        <v>40</v>
      </c>
      <c r="B82" s="98" t="s">
        <v>289</v>
      </c>
      <c r="C82" s="116" t="s">
        <v>290</v>
      </c>
      <c r="D82" s="98" t="s">
        <v>18</v>
      </c>
      <c r="E82" s="98" t="s">
        <v>291</v>
      </c>
      <c r="F82" s="98" t="s">
        <v>194</v>
      </c>
      <c r="G82" s="98" t="s">
        <v>292</v>
      </c>
      <c r="H82" s="98" t="s">
        <v>293</v>
      </c>
      <c r="I82" s="98" t="s">
        <v>114</v>
      </c>
      <c r="J82" s="98" t="s">
        <v>294</v>
      </c>
      <c r="K82" s="99">
        <v>300</v>
      </c>
      <c r="L82" s="99">
        <v>1600</v>
      </c>
      <c r="M82" s="99">
        <v>3000</v>
      </c>
    </row>
    <row r="83" spans="1:13" ht="14.25">
      <c r="A83" s="144"/>
      <c r="B83" s="144"/>
      <c r="C83" s="116"/>
      <c r="D83" s="144"/>
      <c r="E83" s="144"/>
      <c r="F83" s="144"/>
      <c r="G83" s="144"/>
      <c r="H83" s="144"/>
      <c r="I83" s="144"/>
      <c r="J83" s="144"/>
      <c r="K83" s="144"/>
      <c r="L83" s="144"/>
      <c r="M83" s="144"/>
    </row>
    <row r="84" spans="1:13" ht="14.25">
      <c r="A84" s="144">
        <v>41</v>
      </c>
      <c r="B84" s="98" t="s">
        <v>295</v>
      </c>
      <c r="C84" s="116" t="s">
        <v>296</v>
      </c>
      <c r="D84" s="98" t="s">
        <v>18</v>
      </c>
      <c r="E84" s="98" t="s">
        <v>19</v>
      </c>
      <c r="F84" s="98" t="s">
        <v>20</v>
      </c>
      <c r="G84" s="98" t="s">
        <v>297</v>
      </c>
      <c r="H84" s="98" t="s">
        <v>298</v>
      </c>
      <c r="I84" s="98" t="s">
        <v>299</v>
      </c>
      <c r="J84" s="98" t="s">
        <v>300</v>
      </c>
      <c r="K84" s="99">
        <v>16</v>
      </c>
      <c r="L84" s="99">
        <v>61</v>
      </c>
      <c r="M84" s="99">
        <v>300</v>
      </c>
    </row>
    <row r="85" spans="1:13" ht="14.25">
      <c r="A85" s="144"/>
      <c r="B85" s="98" t="s">
        <v>295</v>
      </c>
      <c r="C85" s="116" t="s">
        <v>301</v>
      </c>
      <c r="D85" s="98" t="s">
        <v>18</v>
      </c>
      <c r="E85" s="98" t="s">
        <v>19</v>
      </c>
      <c r="F85" s="98" t="s">
        <v>20</v>
      </c>
      <c r="G85" s="98" t="s">
        <v>297</v>
      </c>
      <c r="H85" s="98" t="s">
        <v>298</v>
      </c>
      <c r="I85" s="98" t="s">
        <v>299</v>
      </c>
      <c r="J85" s="98" t="s">
        <v>300</v>
      </c>
      <c r="K85" s="98"/>
      <c r="L85" s="98"/>
      <c r="M85" s="98"/>
    </row>
    <row r="86" spans="1:13" ht="14.25">
      <c r="A86" s="144">
        <v>42</v>
      </c>
      <c r="B86" s="98" t="s">
        <v>302</v>
      </c>
      <c r="C86" s="116" t="s">
        <v>303</v>
      </c>
      <c r="D86" s="98" t="s">
        <v>18</v>
      </c>
      <c r="E86" s="98" t="s">
        <v>19</v>
      </c>
      <c r="F86" s="98" t="s">
        <v>20</v>
      </c>
      <c r="G86" s="98" t="s">
        <v>297</v>
      </c>
      <c r="H86" s="98" t="s">
        <v>304</v>
      </c>
      <c r="I86" s="98" t="s">
        <v>299</v>
      </c>
      <c r="J86" s="98" t="s">
        <v>305</v>
      </c>
      <c r="K86" s="99">
        <v>37</v>
      </c>
      <c r="L86" s="99">
        <v>87</v>
      </c>
      <c r="M86" s="99">
        <v>370</v>
      </c>
    </row>
    <row r="87" spans="1:13" ht="14.25">
      <c r="A87" s="144"/>
      <c r="B87" s="98" t="s">
        <v>302</v>
      </c>
      <c r="C87" s="116" t="s">
        <v>306</v>
      </c>
      <c r="D87" s="98" t="s">
        <v>18</v>
      </c>
      <c r="E87" s="98" t="s">
        <v>19</v>
      </c>
      <c r="F87" s="98" t="s">
        <v>20</v>
      </c>
      <c r="G87" s="98" t="s">
        <v>297</v>
      </c>
      <c r="H87" s="98" t="s">
        <v>304</v>
      </c>
      <c r="I87" s="98" t="s">
        <v>299</v>
      </c>
      <c r="J87" s="98" t="s">
        <v>305</v>
      </c>
      <c r="K87" s="98"/>
      <c r="L87" s="98"/>
      <c r="M87" s="98"/>
    </row>
    <row r="88" spans="1:13" ht="14.25">
      <c r="A88" s="144">
        <v>43</v>
      </c>
      <c r="B88" s="98" t="s">
        <v>307</v>
      </c>
      <c r="C88" s="116" t="s">
        <v>308</v>
      </c>
      <c r="D88" s="98" t="s">
        <v>18</v>
      </c>
      <c r="E88" s="98" t="s">
        <v>19</v>
      </c>
      <c r="F88" s="98" t="s">
        <v>20</v>
      </c>
      <c r="G88" s="98" t="s">
        <v>297</v>
      </c>
      <c r="H88" s="98" t="s">
        <v>309</v>
      </c>
      <c r="I88" s="98" t="s">
        <v>310</v>
      </c>
      <c r="J88" s="98" t="s">
        <v>311</v>
      </c>
      <c r="K88" s="99">
        <v>21</v>
      </c>
      <c r="L88" s="99">
        <v>97</v>
      </c>
      <c r="M88" s="99">
        <v>300</v>
      </c>
    </row>
    <row r="89" spans="1:13" ht="14.25">
      <c r="A89" s="144"/>
      <c r="B89" s="98" t="s">
        <v>307</v>
      </c>
      <c r="C89" s="116" t="s">
        <v>312</v>
      </c>
      <c r="D89" s="98" t="s">
        <v>18</v>
      </c>
      <c r="E89" s="98" t="s">
        <v>19</v>
      </c>
      <c r="F89" s="98" t="s">
        <v>20</v>
      </c>
      <c r="G89" s="98" t="s">
        <v>297</v>
      </c>
      <c r="H89" s="98" t="s">
        <v>309</v>
      </c>
      <c r="I89" s="98" t="s">
        <v>310</v>
      </c>
      <c r="J89" s="98" t="s">
        <v>311</v>
      </c>
      <c r="K89" s="98"/>
      <c r="L89" s="98"/>
      <c r="M89" s="98"/>
    </row>
    <row r="90" spans="1:13" ht="14.25">
      <c r="A90" s="144">
        <v>44</v>
      </c>
      <c r="B90" s="98" t="s">
        <v>313</v>
      </c>
      <c r="C90" s="116" t="s">
        <v>314</v>
      </c>
      <c r="D90" s="98" t="s">
        <v>18</v>
      </c>
      <c r="E90" s="98" t="s">
        <v>36</v>
      </c>
      <c r="F90" s="98" t="s">
        <v>51</v>
      </c>
      <c r="G90" s="98" t="s">
        <v>315</v>
      </c>
      <c r="H90" s="98" t="s">
        <v>316</v>
      </c>
      <c r="I90" s="98" t="s">
        <v>317</v>
      </c>
      <c r="J90" s="98" t="s">
        <v>318</v>
      </c>
      <c r="K90" s="99">
        <v>28</v>
      </c>
      <c r="L90" s="99">
        <v>83</v>
      </c>
      <c r="M90" s="99">
        <v>560</v>
      </c>
    </row>
    <row r="91" spans="1:13" ht="14.25">
      <c r="A91" s="144"/>
      <c r="B91" s="144"/>
      <c r="C91" s="116"/>
      <c r="D91" s="144"/>
      <c r="E91" s="144"/>
      <c r="F91" s="144"/>
      <c r="G91" s="144"/>
      <c r="H91" s="144"/>
      <c r="I91" s="144"/>
      <c r="J91" s="144"/>
      <c r="K91" s="144"/>
      <c r="L91" s="144"/>
      <c r="M91" s="144"/>
    </row>
    <row r="92" spans="1:13" ht="14.25">
      <c r="A92" s="145" t="s">
        <v>319</v>
      </c>
      <c r="B92" s="146"/>
      <c r="C92" s="147"/>
      <c r="D92" s="148"/>
      <c r="E92" s="148"/>
      <c r="F92" s="148"/>
      <c r="G92" s="148"/>
      <c r="H92" s="148"/>
      <c r="I92" s="148"/>
      <c r="J92" s="148"/>
      <c r="K92" s="148">
        <f aca="true" t="shared" si="0" ref="K92:M92">SUM(K4:K91)</f>
        <v>1118</v>
      </c>
      <c r="L92" s="148">
        <f t="shared" si="0"/>
        <v>4910</v>
      </c>
      <c r="M92" s="148">
        <f t="shared" si="0"/>
        <v>15565.1</v>
      </c>
    </row>
  </sheetData>
  <sheetProtection/>
  <mergeCells count="584">
    <mergeCell ref="A1:M1"/>
    <mergeCell ref="I2:J2"/>
    <mergeCell ref="K2:M2"/>
    <mergeCell ref="A92:B92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C2:C3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D2:D3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8:D69"/>
    <mergeCell ref="D70:D71"/>
    <mergeCell ref="D72:D73"/>
    <mergeCell ref="D74:D75"/>
    <mergeCell ref="D76:D77"/>
    <mergeCell ref="D78:D79"/>
    <mergeCell ref="D80:D81"/>
    <mergeCell ref="D82:D83"/>
    <mergeCell ref="D84:D85"/>
    <mergeCell ref="D86:D87"/>
    <mergeCell ref="D88:D89"/>
    <mergeCell ref="D90:D91"/>
    <mergeCell ref="E2:E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4:E65"/>
    <mergeCell ref="E66:E67"/>
    <mergeCell ref="E68:E69"/>
    <mergeCell ref="E70:E71"/>
    <mergeCell ref="E72:E73"/>
    <mergeCell ref="E74:E75"/>
    <mergeCell ref="E76:E77"/>
    <mergeCell ref="E78:E79"/>
    <mergeCell ref="E80:E81"/>
    <mergeCell ref="E82:E83"/>
    <mergeCell ref="E84:E85"/>
    <mergeCell ref="E86:E87"/>
    <mergeCell ref="E88:E89"/>
    <mergeCell ref="E90:E91"/>
    <mergeCell ref="F2:F3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66:F67"/>
    <mergeCell ref="F68:F69"/>
    <mergeCell ref="F70:F71"/>
    <mergeCell ref="F72:F73"/>
    <mergeCell ref="F74:F75"/>
    <mergeCell ref="F76:F77"/>
    <mergeCell ref="F78:F79"/>
    <mergeCell ref="F80:F81"/>
    <mergeCell ref="F82:F83"/>
    <mergeCell ref="F84:F85"/>
    <mergeCell ref="F86:F87"/>
    <mergeCell ref="F88:F89"/>
    <mergeCell ref="F90:F91"/>
    <mergeCell ref="G2:G3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42:G43"/>
    <mergeCell ref="G44:G45"/>
    <mergeCell ref="G46:G47"/>
    <mergeCell ref="G48:G49"/>
    <mergeCell ref="G50:G51"/>
    <mergeCell ref="G52:G53"/>
    <mergeCell ref="G54:G55"/>
    <mergeCell ref="G56:G57"/>
    <mergeCell ref="G58:G59"/>
    <mergeCell ref="G60:G61"/>
    <mergeCell ref="G62:G63"/>
    <mergeCell ref="G64:G65"/>
    <mergeCell ref="G66:G67"/>
    <mergeCell ref="G68:G69"/>
    <mergeCell ref="G70:G71"/>
    <mergeCell ref="G72:G73"/>
    <mergeCell ref="G74:G75"/>
    <mergeCell ref="G76:G77"/>
    <mergeCell ref="G78:G79"/>
    <mergeCell ref="G80:G81"/>
    <mergeCell ref="G82:G83"/>
    <mergeCell ref="G84:G85"/>
    <mergeCell ref="G86:G87"/>
    <mergeCell ref="G88:G89"/>
    <mergeCell ref="G90:G91"/>
    <mergeCell ref="H2:H3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66:H67"/>
    <mergeCell ref="H68:H69"/>
    <mergeCell ref="H70:H71"/>
    <mergeCell ref="H72:H73"/>
    <mergeCell ref="H74:H75"/>
    <mergeCell ref="H76:H77"/>
    <mergeCell ref="H78:H79"/>
    <mergeCell ref="H80:H81"/>
    <mergeCell ref="H82:H83"/>
    <mergeCell ref="H84:H85"/>
    <mergeCell ref="H86:H87"/>
    <mergeCell ref="H88:H89"/>
    <mergeCell ref="H90:H91"/>
    <mergeCell ref="I4:I5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26:I27"/>
    <mergeCell ref="I28:I29"/>
    <mergeCell ref="I30:I31"/>
    <mergeCell ref="I32:I33"/>
    <mergeCell ref="I34:I35"/>
    <mergeCell ref="I36:I37"/>
    <mergeCell ref="I38:I39"/>
    <mergeCell ref="I40:I41"/>
    <mergeCell ref="I42:I43"/>
    <mergeCell ref="I44:I45"/>
    <mergeCell ref="I46:I47"/>
    <mergeCell ref="I48:I49"/>
    <mergeCell ref="I50:I51"/>
    <mergeCell ref="I52:I53"/>
    <mergeCell ref="I54:I55"/>
    <mergeCell ref="I56:I57"/>
    <mergeCell ref="I58:I59"/>
    <mergeCell ref="I60:I61"/>
    <mergeCell ref="I62:I63"/>
    <mergeCell ref="I64:I65"/>
    <mergeCell ref="I66:I67"/>
    <mergeCell ref="I68:I69"/>
    <mergeCell ref="I70:I71"/>
    <mergeCell ref="I72:I73"/>
    <mergeCell ref="I74:I75"/>
    <mergeCell ref="I76:I77"/>
    <mergeCell ref="I78:I79"/>
    <mergeCell ref="I80:I81"/>
    <mergeCell ref="I82:I83"/>
    <mergeCell ref="I84:I85"/>
    <mergeCell ref="I86:I87"/>
    <mergeCell ref="I88:I89"/>
    <mergeCell ref="I90:I91"/>
    <mergeCell ref="J4:J5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  <mergeCell ref="J28:J29"/>
    <mergeCell ref="J30:J31"/>
    <mergeCell ref="J32:J33"/>
    <mergeCell ref="J34:J35"/>
    <mergeCell ref="J36:J37"/>
    <mergeCell ref="J38:J39"/>
    <mergeCell ref="J40:J41"/>
    <mergeCell ref="J42:J43"/>
    <mergeCell ref="J44:J45"/>
    <mergeCell ref="J46:J47"/>
    <mergeCell ref="J48:J49"/>
    <mergeCell ref="J50:J51"/>
    <mergeCell ref="J52:J53"/>
    <mergeCell ref="J54:J55"/>
    <mergeCell ref="J56:J57"/>
    <mergeCell ref="J58:J59"/>
    <mergeCell ref="J60:J61"/>
    <mergeCell ref="J62:J63"/>
    <mergeCell ref="J64:J65"/>
    <mergeCell ref="J66:J67"/>
    <mergeCell ref="J68:J69"/>
    <mergeCell ref="J70:J71"/>
    <mergeCell ref="J72:J73"/>
    <mergeCell ref="J74:J75"/>
    <mergeCell ref="J76:J77"/>
    <mergeCell ref="J78:J79"/>
    <mergeCell ref="J80:J81"/>
    <mergeCell ref="J82:J83"/>
    <mergeCell ref="J84:J85"/>
    <mergeCell ref="J86:J87"/>
    <mergeCell ref="J88:J89"/>
    <mergeCell ref="J90:J91"/>
    <mergeCell ref="K4:K5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K24:K25"/>
    <mergeCell ref="K26:K27"/>
    <mergeCell ref="K28:K29"/>
    <mergeCell ref="K30:K31"/>
    <mergeCell ref="K32:K33"/>
    <mergeCell ref="K34:K35"/>
    <mergeCell ref="K36:K37"/>
    <mergeCell ref="K38:K39"/>
    <mergeCell ref="K40:K41"/>
    <mergeCell ref="K42:K43"/>
    <mergeCell ref="K44:K45"/>
    <mergeCell ref="K46:K47"/>
    <mergeCell ref="K48:K49"/>
    <mergeCell ref="K50:K51"/>
    <mergeCell ref="K52:K53"/>
    <mergeCell ref="K54:K55"/>
    <mergeCell ref="K56:K57"/>
    <mergeCell ref="K58:K59"/>
    <mergeCell ref="K60:K61"/>
    <mergeCell ref="K62:K63"/>
    <mergeCell ref="K64:K65"/>
    <mergeCell ref="K66:K67"/>
    <mergeCell ref="K68:K69"/>
    <mergeCell ref="K70:K71"/>
    <mergeCell ref="K72:K73"/>
    <mergeCell ref="K74:K75"/>
    <mergeCell ref="K76:K77"/>
    <mergeCell ref="K78:K79"/>
    <mergeCell ref="K80:K81"/>
    <mergeCell ref="K82:K83"/>
    <mergeCell ref="K84:K85"/>
    <mergeCell ref="K86:K87"/>
    <mergeCell ref="K88:K89"/>
    <mergeCell ref="K90:K91"/>
    <mergeCell ref="L4:L5"/>
    <mergeCell ref="L6:L7"/>
    <mergeCell ref="L8:L9"/>
    <mergeCell ref="L10:L11"/>
    <mergeCell ref="L12:L13"/>
    <mergeCell ref="L14:L15"/>
    <mergeCell ref="L16:L17"/>
    <mergeCell ref="L18:L19"/>
    <mergeCell ref="L20:L21"/>
    <mergeCell ref="L22:L23"/>
    <mergeCell ref="L24:L25"/>
    <mergeCell ref="L26:L27"/>
    <mergeCell ref="L28:L29"/>
    <mergeCell ref="L30:L31"/>
    <mergeCell ref="L32:L33"/>
    <mergeCell ref="L34:L35"/>
    <mergeCell ref="L36:L37"/>
    <mergeCell ref="L38:L39"/>
    <mergeCell ref="L40:L41"/>
    <mergeCell ref="L42:L43"/>
    <mergeCell ref="L44:L45"/>
    <mergeCell ref="L46:L47"/>
    <mergeCell ref="L48:L49"/>
    <mergeCell ref="L50:L51"/>
    <mergeCell ref="L52:L53"/>
    <mergeCell ref="L54:L55"/>
    <mergeCell ref="L56:L57"/>
    <mergeCell ref="L58:L59"/>
    <mergeCell ref="L60:L61"/>
    <mergeCell ref="L62:L63"/>
    <mergeCell ref="L64:L65"/>
    <mergeCell ref="L66:L67"/>
    <mergeCell ref="L68:L69"/>
    <mergeCell ref="L70:L71"/>
    <mergeCell ref="L72:L73"/>
    <mergeCell ref="L74:L75"/>
    <mergeCell ref="L76:L77"/>
    <mergeCell ref="L78:L79"/>
    <mergeCell ref="L80:L81"/>
    <mergeCell ref="L82:L83"/>
    <mergeCell ref="L84:L85"/>
    <mergeCell ref="L86:L87"/>
    <mergeCell ref="L88:L89"/>
    <mergeCell ref="L90:L91"/>
    <mergeCell ref="M4:M5"/>
    <mergeCell ref="M6:M7"/>
    <mergeCell ref="M8:M9"/>
    <mergeCell ref="M10:M11"/>
    <mergeCell ref="M12:M13"/>
    <mergeCell ref="M14:M15"/>
    <mergeCell ref="M16:M17"/>
    <mergeCell ref="M18:M19"/>
    <mergeCell ref="M20:M21"/>
    <mergeCell ref="M22:M23"/>
    <mergeCell ref="M24:M25"/>
    <mergeCell ref="M26:M27"/>
    <mergeCell ref="M28:M29"/>
    <mergeCell ref="M30:M31"/>
    <mergeCell ref="M32:M33"/>
    <mergeCell ref="M34:M35"/>
    <mergeCell ref="M36:M37"/>
    <mergeCell ref="M38:M39"/>
    <mergeCell ref="M40:M41"/>
    <mergeCell ref="M42:M43"/>
    <mergeCell ref="M44:M45"/>
    <mergeCell ref="M46:M47"/>
    <mergeCell ref="M48:M49"/>
    <mergeCell ref="M50:M51"/>
    <mergeCell ref="M52:M53"/>
    <mergeCell ref="M54:M55"/>
    <mergeCell ref="M56:M57"/>
    <mergeCell ref="M58:M59"/>
    <mergeCell ref="M60:M61"/>
    <mergeCell ref="M62:M63"/>
    <mergeCell ref="M64:M65"/>
    <mergeCell ref="M66:M67"/>
    <mergeCell ref="M68:M69"/>
    <mergeCell ref="M70:M71"/>
    <mergeCell ref="M72:M73"/>
    <mergeCell ref="M74:M75"/>
    <mergeCell ref="M76:M77"/>
    <mergeCell ref="M78:M79"/>
    <mergeCell ref="M80:M81"/>
    <mergeCell ref="M82:M83"/>
    <mergeCell ref="M84:M85"/>
    <mergeCell ref="M86:M87"/>
    <mergeCell ref="M88:M89"/>
    <mergeCell ref="M90:M91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SheetLayoutView="100" workbookViewId="0" topLeftCell="A1">
      <selection activeCell="N8" sqref="N8"/>
    </sheetView>
  </sheetViews>
  <sheetFormatPr defaultColWidth="8.75390625" defaultRowHeight="14.25"/>
  <sheetData>
    <row r="1" spans="1:13" ht="20.25">
      <c r="A1" s="6" t="s">
        <v>320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4.25">
      <c r="A2" s="16" t="s">
        <v>321</v>
      </c>
      <c r="B2" s="16" t="s">
        <v>322</v>
      </c>
      <c r="C2" s="133" t="s">
        <v>323</v>
      </c>
      <c r="D2" s="133"/>
      <c r="E2" s="133"/>
      <c r="F2" s="133"/>
      <c r="G2" s="133"/>
      <c r="H2" s="17" t="s">
        <v>324</v>
      </c>
      <c r="I2" s="17"/>
      <c r="J2" s="17"/>
      <c r="K2" s="137" t="s">
        <v>325</v>
      </c>
      <c r="L2" s="15"/>
      <c r="M2" s="15"/>
    </row>
    <row r="3" spans="1:13" ht="14.25">
      <c r="A3" s="16"/>
      <c r="B3" s="16"/>
      <c r="C3" s="133"/>
      <c r="D3" s="133"/>
      <c r="E3" s="133"/>
      <c r="F3" s="133"/>
      <c r="G3" s="133"/>
      <c r="H3" s="17"/>
      <c r="I3" s="17"/>
      <c r="J3" s="17"/>
      <c r="K3" s="15"/>
      <c r="L3" s="15"/>
      <c r="M3" s="15"/>
    </row>
    <row r="4" spans="1:13" ht="14.25">
      <c r="A4" s="16"/>
      <c r="B4" s="16"/>
      <c r="C4" s="133" t="s">
        <v>291</v>
      </c>
      <c r="D4" s="133" t="s">
        <v>326</v>
      </c>
      <c r="E4" s="133" t="s">
        <v>36</v>
      </c>
      <c r="F4" s="133" t="s">
        <v>19</v>
      </c>
      <c r="G4" s="133" t="s">
        <v>319</v>
      </c>
      <c r="H4" s="134" t="s">
        <v>327</v>
      </c>
      <c r="I4" s="16" t="s">
        <v>328</v>
      </c>
      <c r="J4" s="16" t="s">
        <v>329</v>
      </c>
      <c r="K4" s="17" t="s">
        <v>330</v>
      </c>
      <c r="L4" s="17" t="s">
        <v>331</v>
      </c>
      <c r="M4" s="17" t="s">
        <v>332</v>
      </c>
    </row>
    <row r="5" spans="1:13" ht="14.25">
      <c r="A5" s="16"/>
      <c r="B5" s="16"/>
      <c r="C5" s="133"/>
      <c r="D5" s="133"/>
      <c r="E5" s="133"/>
      <c r="F5" s="133"/>
      <c r="G5" s="133"/>
      <c r="H5" s="134"/>
      <c r="I5" s="16"/>
      <c r="J5" s="16"/>
      <c r="K5" s="17"/>
      <c r="L5" s="17"/>
      <c r="M5" s="17"/>
    </row>
    <row r="6" spans="1:13" ht="15.75" customHeight="1">
      <c r="A6" s="133" t="s">
        <v>333</v>
      </c>
      <c r="B6" s="133" t="s">
        <v>74</v>
      </c>
      <c r="C6" s="135"/>
      <c r="D6" s="135"/>
      <c r="E6" s="135">
        <v>1</v>
      </c>
      <c r="F6" s="135">
        <v>7</v>
      </c>
      <c r="G6" s="135">
        <f aca="true" t="shared" si="0" ref="G6:G17">SUBTOTAL(9,C6:F6)</f>
        <v>8</v>
      </c>
      <c r="H6" s="135">
        <v>88</v>
      </c>
      <c r="I6" s="138">
        <v>413</v>
      </c>
      <c r="J6" s="135">
        <v>1435</v>
      </c>
      <c r="K6" s="15">
        <f aca="true" t="shared" si="1" ref="K6:K15">G6</f>
        <v>8</v>
      </c>
      <c r="L6" s="15"/>
      <c r="M6" s="15"/>
    </row>
    <row r="7" spans="1:13" ht="15.75" customHeight="1">
      <c r="A7" s="133" t="s">
        <v>333</v>
      </c>
      <c r="B7" s="133" t="s">
        <v>28</v>
      </c>
      <c r="C7" s="135"/>
      <c r="D7" s="135"/>
      <c r="E7" s="135">
        <v>1</v>
      </c>
      <c r="F7" s="135">
        <v>2</v>
      </c>
      <c r="G7" s="135">
        <f t="shared" si="0"/>
        <v>3</v>
      </c>
      <c r="H7" s="135">
        <v>126</v>
      </c>
      <c r="I7" s="138">
        <v>540</v>
      </c>
      <c r="J7" s="135">
        <v>899</v>
      </c>
      <c r="K7" s="15">
        <f t="shared" si="1"/>
        <v>3</v>
      </c>
      <c r="L7" s="15"/>
      <c r="M7" s="15"/>
    </row>
    <row r="8" spans="1:13" ht="15.75" customHeight="1">
      <c r="A8" s="133" t="s">
        <v>333</v>
      </c>
      <c r="B8" s="133" t="s">
        <v>43</v>
      </c>
      <c r="C8" s="135"/>
      <c r="D8" s="135"/>
      <c r="E8" s="135">
        <v>1</v>
      </c>
      <c r="F8" s="135">
        <v>1</v>
      </c>
      <c r="G8" s="135">
        <f t="shared" si="0"/>
        <v>2</v>
      </c>
      <c r="H8" s="135">
        <v>104</v>
      </c>
      <c r="I8" s="138">
        <v>446</v>
      </c>
      <c r="J8" s="135">
        <v>1550</v>
      </c>
      <c r="K8" s="15">
        <f t="shared" si="1"/>
        <v>2</v>
      </c>
      <c r="L8" s="15"/>
      <c r="M8" s="15"/>
    </row>
    <row r="9" spans="1:13" ht="15.75" customHeight="1">
      <c r="A9" s="133" t="s">
        <v>333</v>
      </c>
      <c r="B9" s="133" t="s">
        <v>51</v>
      </c>
      <c r="C9" s="135"/>
      <c r="D9" s="135"/>
      <c r="E9" s="135">
        <v>1</v>
      </c>
      <c r="F9" s="135">
        <v>1</v>
      </c>
      <c r="G9" s="135">
        <f t="shared" si="0"/>
        <v>2</v>
      </c>
      <c r="H9" s="135">
        <v>49</v>
      </c>
      <c r="I9" s="138">
        <v>147</v>
      </c>
      <c r="J9" s="135">
        <v>860</v>
      </c>
      <c r="K9" s="15">
        <f t="shared" si="1"/>
        <v>2</v>
      </c>
      <c r="L9" s="15"/>
      <c r="M9" s="15"/>
    </row>
    <row r="10" spans="1:13" ht="15.75" customHeight="1">
      <c r="A10" s="133" t="s">
        <v>333</v>
      </c>
      <c r="B10" s="133" t="s">
        <v>82</v>
      </c>
      <c r="C10" s="135"/>
      <c r="D10" s="135"/>
      <c r="E10" s="135">
        <v>1</v>
      </c>
      <c r="F10" s="135">
        <v>2</v>
      </c>
      <c r="G10" s="135">
        <f t="shared" si="0"/>
        <v>3</v>
      </c>
      <c r="H10" s="135">
        <v>53</v>
      </c>
      <c r="I10" s="138">
        <v>222</v>
      </c>
      <c r="J10" s="135">
        <v>720.5</v>
      </c>
      <c r="K10" s="15">
        <f t="shared" si="1"/>
        <v>3</v>
      </c>
      <c r="L10" s="15"/>
      <c r="M10" s="15"/>
    </row>
    <row r="11" spans="1:13" ht="15.75" customHeight="1">
      <c r="A11" s="133" t="s">
        <v>333</v>
      </c>
      <c r="B11" s="133" t="s">
        <v>96</v>
      </c>
      <c r="C11" s="135"/>
      <c r="D11" s="135"/>
      <c r="E11" s="135"/>
      <c r="F11" s="135">
        <v>2</v>
      </c>
      <c r="G11" s="135">
        <f t="shared" si="0"/>
        <v>2</v>
      </c>
      <c r="H11" s="135">
        <v>11</v>
      </c>
      <c r="I11" s="138">
        <v>44</v>
      </c>
      <c r="J11" s="135">
        <v>200</v>
      </c>
      <c r="K11" s="15">
        <f t="shared" si="1"/>
        <v>2</v>
      </c>
      <c r="L11" s="15"/>
      <c r="M11" s="15"/>
    </row>
    <row r="12" spans="1:13" ht="15.75" customHeight="1">
      <c r="A12" s="133" t="s">
        <v>333</v>
      </c>
      <c r="B12" s="133" t="s">
        <v>111</v>
      </c>
      <c r="C12" s="135"/>
      <c r="D12" s="135"/>
      <c r="E12" s="135"/>
      <c r="F12" s="135">
        <v>1</v>
      </c>
      <c r="G12" s="135">
        <f t="shared" si="0"/>
        <v>1</v>
      </c>
      <c r="H12" s="135">
        <v>4</v>
      </c>
      <c r="I12" s="138">
        <v>13</v>
      </c>
      <c r="J12" s="135">
        <v>80</v>
      </c>
      <c r="K12" s="15">
        <f t="shared" si="1"/>
        <v>1</v>
      </c>
      <c r="L12" s="15"/>
      <c r="M12" s="15"/>
    </row>
    <row r="13" spans="1:13" ht="15.75" customHeight="1">
      <c r="A13" s="133" t="s">
        <v>333</v>
      </c>
      <c r="B13" s="133" t="s">
        <v>207</v>
      </c>
      <c r="C13" s="135"/>
      <c r="D13" s="135"/>
      <c r="E13" s="135"/>
      <c r="F13" s="135">
        <v>1</v>
      </c>
      <c r="G13" s="135">
        <f t="shared" si="0"/>
        <v>1</v>
      </c>
      <c r="H13" s="135">
        <v>2</v>
      </c>
      <c r="I13" s="138">
        <v>8</v>
      </c>
      <c r="J13" s="135">
        <v>20</v>
      </c>
      <c r="K13" s="15">
        <f t="shared" si="1"/>
        <v>1</v>
      </c>
      <c r="L13" s="15"/>
      <c r="M13" s="15"/>
    </row>
    <row r="14" spans="1:13" ht="15.75" customHeight="1">
      <c r="A14" s="133" t="s">
        <v>333</v>
      </c>
      <c r="B14" s="133" t="s">
        <v>186</v>
      </c>
      <c r="C14" s="135"/>
      <c r="D14" s="135"/>
      <c r="E14" s="135"/>
      <c r="F14" s="135">
        <v>9</v>
      </c>
      <c r="G14" s="135">
        <f t="shared" si="0"/>
        <v>9</v>
      </c>
      <c r="H14" s="135">
        <v>76</v>
      </c>
      <c r="I14" s="135">
        <v>307</v>
      </c>
      <c r="J14" s="135">
        <v>1390.6</v>
      </c>
      <c r="K14" s="15">
        <f t="shared" si="1"/>
        <v>9</v>
      </c>
      <c r="L14" s="15"/>
      <c r="M14" s="15"/>
    </row>
    <row r="15" spans="1:13" ht="15.75" customHeight="1">
      <c r="A15" s="133" t="s">
        <v>333</v>
      </c>
      <c r="B15" s="133" t="s">
        <v>20</v>
      </c>
      <c r="C15" s="135"/>
      <c r="D15" s="135"/>
      <c r="E15" s="135">
        <v>4</v>
      </c>
      <c r="F15" s="135">
        <v>6</v>
      </c>
      <c r="G15" s="135">
        <f t="shared" si="0"/>
        <v>10</v>
      </c>
      <c r="H15" s="135">
        <v>243</v>
      </c>
      <c r="I15" s="135">
        <v>959</v>
      </c>
      <c r="J15" s="135">
        <v>4130</v>
      </c>
      <c r="K15" s="15">
        <f t="shared" si="1"/>
        <v>10</v>
      </c>
      <c r="L15" s="15"/>
      <c r="M15" s="15"/>
    </row>
    <row r="16" spans="1:13" ht="15.75" customHeight="1">
      <c r="A16" s="133" t="s">
        <v>333</v>
      </c>
      <c r="B16" s="133" t="s">
        <v>194</v>
      </c>
      <c r="C16" s="135">
        <v>1</v>
      </c>
      <c r="D16" s="135"/>
      <c r="E16" s="135">
        <v>1</v>
      </c>
      <c r="F16" s="135"/>
      <c r="G16" s="135">
        <f t="shared" si="0"/>
        <v>2</v>
      </c>
      <c r="H16" s="135">
        <v>344</v>
      </c>
      <c r="I16" s="135">
        <v>1771</v>
      </c>
      <c r="J16" s="135">
        <v>3880</v>
      </c>
      <c r="K16" s="15">
        <v>1</v>
      </c>
      <c r="L16" s="15">
        <v>1</v>
      </c>
      <c r="M16" s="15"/>
    </row>
    <row r="17" spans="1:13" ht="15.75" customHeight="1">
      <c r="A17" s="133" t="s">
        <v>333</v>
      </c>
      <c r="B17" s="134" t="s">
        <v>334</v>
      </c>
      <c r="C17" s="136"/>
      <c r="D17" s="136"/>
      <c r="E17" s="136"/>
      <c r="F17" s="136">
        <v>1</v>
      </c>
      <c r="G17" s="135">
        <f t="shared" si="0"/>
        <v>1</v>
      </c>
      <c r="H17" s="136">
        <v>18</v>
      </c>
      <c r="I17" s="136">
        <v>40</v>
      </c>
      <c r="J17" s="136">
        <v>400</v>
      </c>
      <c r="K17" s="15">
        <v>0</v>
      </c>
      <c r="L17" s="15">
        <v>1</v>
      </c>
      <c r="M17" s="15"/>
    </row>
    <row r="18" spans="1:13" ht="15.75" customHeight="1">
      <c r="A18" s="137" t="s">
        <v>319</v>
      </c>
      <c r="B18" s="15"/>
      <c r="C18" s="15">
        <f aca="true" t="shared" si="2" ref="C18:M18">SUM(C6:C17)</f>
        <v>1</v>
      </c>
      <c r="D18" s="15">
        <f t="shared" si="2"/>
        <v>0</v>
      </c>
      <c r="E18" s="15">
        <f t="shared" si="2"/>
        <v>10</v>
      </c>
      <c r="F18" s="15">
        <f t="shared" si="2"/>
        <v>33</v>
      </c>
      <c r="G18" s="15">
        <f t="shared" si="2"/>
        <v>44</v>
      </c>
      <c r="H18" s="15">
        <f t="shared" si="2"/>
        <v>1118</v>
      </c>
      <c r="I18" s="15">
        <f t="shared" si="2"/>
        <v>4910</v>
      </c>
      <c r="J18" s="15">
        <f t="shared" si="2"/>
        <v>15565.1</v>
      </c>
      <c r="K18" s="15">
        <f t="shared" si="2"/>
        <v>42</v>
      </c>
      <c r="L18" s="15">
        <f t="shared" si="2"/>
        <v>2</v>
      </c>
      <c r="M18" s="15">
        <f t="shared" si="2"/>
        <v>0</v>
      </c>
    </row>
  </sheetData>
  <sheetProtection/>
  <mergeCells count="18">
    <mergeCell ref="A1:M1"/>
    <mergeCell ref="A18:B18"/>
    <mergeCell ref="A2:A5"/>
    <mergeCell ref="B2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C2:G3"/>
    <mergeCell ref="H2:J3"/>
    <mergeCell ref="K2:M3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SheetLayoutView="100" workbookViewId="0" topLeftCell="A1">
      <selection activeCell="H18" sqref="H18"/>
    </sheetView>
  </sheetViews>
  <sheetFormatPr defaultColWidth="9.00390625" defaultRowHeight="14.25"/>
  <cols>
    <col min="1" max="1" width="4.375" style="0" customWidth="1"/>
    <col min="3" max="3" width="15.875" style="0" customWidth="1"/>
    <col min="4" max="4" width="7.375" style="0" customWidth="1"/>
    <col min="5" max="5" width="8.00390625" style="0" customWidth="1"/>
    <col min="6" max="6" width="8.625" style="0" customWidth="1"/>
    <col min="7" max="8" width="5.75390625" style="0" customWidth="1"/>
    <col min="9" max="9" width="21.875" style="0" customWidth="1"/>
    <col min="11" max="11" width="7.50390625" style="0" customWidth="1"/>
    <col min="12" max="12" width="18.125" style="0" customWidth="1"/>
    <col min="18" max="21" width="5.375" style="0" customWidth="1"/>
    <col min="22" max="23" width="7.375" style="0" customWidth="1"/>
  </cols>
  <sheetData>
    <row r="1" spans="1:12" ht="20.25">
      <c r="A1" s="88" t="s">
        <v>335</v>
      </c>
      <c r="B1" s="88"/>
      <c r="C1" s="88"/>
      <c r="D1" s="88"/>
      <c r="E1" s="88"/>
      <c r="F1" s="88"/>
      <c r="G1" s="88"/>
      <c r="H1" s="88"/>
      <c r="I1" s="88"/>
      <c r="J1" s="88"/>
      <c r="K1" s="103"/>
      <c r="L1" s="104"/>
    </row>
    <row r="2" spans="1:12" ht="24">
      <c r="A2" s="89" t="s">
        <v>1</v>
      </c>
      <c r="B2" s="89" t="s">
        <v>6</v>
      </c>
      <c r="C2" s="89" t="s">
        <v>336</v>
      </c>
      <c r="D2" s="89" t="s">
        <v>13</v>
      </c>
      <c r="E2" s="89" t="s">
        <v>14</v>
      </c>
      <c r="F2" s="89" t="s">
        <v>15</v>
      </c>
      <c r="G2" s="89" t="s">
        <v>5</v>
      </c>
      <c r="H2" s="89" t="s">
        <v>337</v>
      </c>
      <c r="I2" s="105" t="s">
        <v>338</v>
      </c>
      <c r="J2" s="106" t="s">
        <v>339</v>
      </c>
      <c r="K2" s="107" t="s">
        <v>340</v>
      </c>
      <c r="L2" s="107" t="s">
        <v>341</v>
      </c>
    </row>
    <row r="3" spans="1:12" ht="15" customHeight="1">
      <c r="A3" s="90">
        <v>1</v>
      </c>
      <c r="B3" s="91" t="s">
        <v>186</v>
      </c>
      <c r="C3" s="91" t="s">
        <v>226</v>
      </c>
      <c r="D3" s="92">
        <v>8</v>
      </c>
      <c r="E3" s="92">
        <v>31</v>
      </c>
      <c r="F3" s="92">
        <v>150</v>
      </c>
      <c r="G3" s="91" t="s">
        <v>19</v>
      </c>
      <c r="H3" s="16" t="s">
        <v>342</v>
      </c>
      <c r="I3" s="108" t="s">
        <v>343</v>
      </c>
      <c r="J3" s="109">
        <v>237.17</v>
      </c>
      <c r="K3" s="109" t="s">
        <v>344</v>
      </c>
      <c r="L3" s="108" t="s">
        <v>345</v>
      </c>
    </row>
    <row r="4" spans="1:12" ht="14.25">
      <c r="A4" s="90">
        <v>2</v>
      </c>
      <c r="B4" s="91" t="s">
        <v>186</v>
      </c>
      <c r="C4" s="91" t="s">
        <v>279</v>
      </c>
      <c r="D4" s="92">
        <v>8</v>
      </c>
      <c r="E4" s="92">
        <v>24</v>
      </c>
      <c r="F4" s="92">
        <v>150</v>
      </c>
      <c r="G4" s="91" t="s">
        <v>19</v>
      </c>
      <c r="H4" s="16" t="s">
        <v>342</v>
      </c>
      <c r="I4" s="110"/>
      <c r="J4" s="111"/>
      <c r="K4" s="112"/>
      <c r="L4" s="110"/>
    </row>
    <row r="5" spans="1:12" ht="14.25">
      <c r="A5" s="90">
        <v>3</v>
      </c>
      <c r="B5" s="93" t="s">
        <v>74</v>
      </c>
      <c r="C5" s="93" t="s">
        <v>72</v>
      </c>
      <c r="D5" s="93">
        <v>13</v>
      </c>
      <c r="E5" s="93">
        <v>55</v>
      </c>
      <c r="F5" s="93">
        <v>200</v>
      </c>
      <c r="G5" s="91" t="s">
        <v>19</v>
      </c>
      <c r="H5" s="16" t="s">
        <v>342</v>
      </c>
      <c r="I5" s="113" t="s">
        <v>346</v>
      </c>
      <c r="J5" s="114">
        <v>174.17</v>
      </c>
      <c r="K5" s="115" t="s">
        <v>347</v>
      </c>
      <c r="L5" s="116" t="s">
        <v>345</v>
      </c>
    </row>
    <row r="6" spans="1:16" s="86" customFormat="1" ht="45">
      <c r="A6" s="90">
        <v>4</v>
      </c>
      <c r="B6" s="91" t="s">
        <v>74</v>
      </c>
      <c r="C6" s="91" t="s">
        <v>169</v>
      </c>
      <c r="D6" s="94">
        <v>7</v>
      </c>
      <c r="E6" s="94">
        <v>27</v>
      </c>
      <c r="F6" s="94">
        <v>200</v>
      </c>
      <c r="G6" s="91" t="s">
        <v>19</v>
      </c>
      <c r="H6" s="16" t="s">
        <v>342</v>
      </c>
      <c r="I6" s="117" t="s">
        <v>348</v>
      </c>
      <c r="J6" s="118">
        <v>45.06</v>
      </c>
      <c r="K6" s="116" t="s">
        <v>347</v>
      </c>
      <c r="L6" s="116" t="s">
        <v>345</v>
      </c>
      <c r="P6" s="119"/>
    </row>
    <row r="7" spans="1:12" s="87" customFormat="1" ht="24">
      <c r="A7" s="90">
        <v>5</v>
      </c>
      <c r="B7" s="95" t="s">
        <v>74</v>
      </c>
      <c r="C7" s="95" t="s">
        <v>131</v>
      </c>
      <c r="D7" s="96">
        <v>6</v>
      </c>
      <c r="E7" s="96">
        <v>29</v>
      </c>
      <c r="F7" s="96">
        <v>120</v>
      </c>
      <c r="G7" s="95" t="s">
        <v>19</v>
      </c>
      <c r="H7" s="97" t="s">
        <v>342</v>
      </c>
      <c r="I7" s="120" t="s">
        <v>349</v>
      </c>
      <c r="J7" s="121">
        <v>84.32</v>
      </c>
      <c r="K7" s="122" t="s">
        <v>347</v>
      </c>
      <c r="L7" s="122" t="s">
        <v>350</v>
      </c>
    </row>
    <row r="8" spans="1:12" ht="24">
      <c r="A8" s="90">
        <v>6</v>
      </c>
      <c r="B8" s="98" t="s">
        <v>20</v>
      </c>
      <c r="C8" s="98" t="s">
        <v>259</v>
      </c>
      <c r="D8" s="98">
        <v>54</v>
      </c>
      <c r="E8" s="98">
        <v>258</v>
      </c>
      <c r="F8" s="98">
        <v>810</v>
      </c>
      <c r="G8" s="98" t="s">
        <v>36</v>
      </c>
      <c r="H8" s="16" t="s">
        <v>342</v>
      </c>
      <c r="I8" s="123" t="s">
        <v>351</v>
      </c>
      <c r="J8" s="124">
        <v>700</v>
      </c>
      <c r="K8" s="116" t="s">
        <v>347</v>
      </c>
      <c r="L8" s="116" t="s">
        <v>350</v>
      </c>
    </row>
    <row r="9" spans="1:12" ht="24">
      <c r="A9" s="90">
        <v>7</v>
      </c>
      <c r="B9" s="98" t="s">
        <v>74</v>
      </c>
      <c r="C9" s="98" t="s">
        <v>124</v>
      </c>
      <c r="D9" s="98">
        <v>6</v>
      </c>
      <c r="E9" s="98">
        <v>30</v>
      </c>
      <c r="F9" s="98">
        <v>90</v>
      </c>
      <c r="G9" s="98" t="s">
        <v>19</v>
      </c>
      <c r="H9" s="16" t="s">
        <v>342</v>
      </c>
      <c r="I9" s="91" t="s">
        <v>352</v>
      </c>
      <c r="J9" s="125">
        <v>169.09</v>
      </c>
      <c r="K9" s="116" t="s">
        <v>347</v>
      </c>
      <c r="L9" s="116" t="s">
        <v>353</v>
      </c>
    </row>
    <row r="10" spans="1:12" s="87" customFormat="1" ht="22.5">
      <c r="A10" s="90">
        <v>8</v>
      </c>
      <c r="B10" s="95" t="s">
        <v>82</v>
      </c>
      <c r="C10" s="95" t="s">
        <v>80</v>
      </c>
      <c r="D10" s="96">
        <v>40</v>
      </c>
      <c r="E10" s="96">
        <v>161</v>
      </c>
      <c r="F10" s="96">
        <v>600</v>
      </c>
      <c r="G10" s="95" t="s">
        <v>36</v>
      </c>
      <c r="H10" s="97" t="s">
        <v>342</v>
      </c>
      <c r="I10" s="120" t="s">
        <v>354</v>
      </c>
      <c r="J10" s="126">
        <f>591.11*1.2</f>
        <v>709.332</v>
      </c>
      <c r="K10" s="122" t="s">
        <v>355</v>
      </c>
      <c r="L10" s="122" t="s">
        <v>356</v>
      </c>
    </row>
    <row r="11" spans="1:12" ht="33.75">
      <c r="A11" s="90">
        <v>9</v>
      </c>
      <c r="B11" s="91" t="s">
        <v>74</v>
      </c>
      <c r="C11" s="91" t="s">
        <v>156</v>
      </c>
      <c r="D11" s="94">
        <v>15</v>
      </c>
      <c r="E11" s="94">
        <v>93</v>
      </c>
      <c r="F11" s="94">
        <v>300</v>
      </c>
      <c r="G11" s="91" t="s">
        <v>19</v>
      </c>
      <c r="H11" s="16" t="s">
        <v>342</v>
      </c>
      <c r="I11" s="127" t="s">
        <v>357</v>
      </c>
      <c r="J11" s="118">
        <f>475.95*1.2</f>
        <v>571.14</v>
      </c>
      <c r="K11" s="128" t="s">
        <v>355</v>
      </c>
      <c r="L11" s="116" t="s">
        <v>358</v>
      </c>
    </row>
    <row r="12" spans="1:12" ht="45">
      <c r="A12" s="90">
        <v>10</v>
      </c>
      <c r="B12" s="98" t="s">
        <v>20</v>
      </c>
      <c r="C12" s="98" t="s">
        <v>295</v>
      </c>
      <c r="D12" s="99">
        <v>16</v>
      </c>
      <c r="E12" s="98">
        <v>61</v>
      </c>
      <c r="F12" s="98">
        <v>300</v>
      </c>
      <c r="G12" s="91" t="s">
        <v>19</v>
      </c>
      <c r="H12" s="16" t="s">
        <v>342</v>
      </c>
      <c r="I12" s="123" t="s">
        <v>359</v>
      </c>
      <c r="J12" s="124">
        <f>330*1.2</f>
        <v>396</v>
      </c>
      <c r="K12" s="128" t="s">
        <v>360</v>
      </c>
      <c r="L12" s="116" t="s">
        <v>361</v>
      </c>
    </row>
    <row r="13" spans="1:12" s="87" customFormat="1" ht="14.25">
      <c r="A13" s="90">
        <v>11</v>
      </c>
      <c r="B13" s="95" t="s">
        <v>186</v>
      </c>
      <c r="C13" s="95" t="s">
        <v>246</v>
      </c>
      <c r="D13" s="96">
        <v>4</v>
      </c>
      <c r="E13" s="96">
        <v>17</v>
      </c>
      <c r="F13" s="96">
        <v>120</v>
      </c>
      <c r="G13" s="95" t="s">
        <v>19</v>
      </c>
      <c r="H13" s="97" t="s">
        <v>342</v>
      </c>
      <c r="I13" s="122" t="s">
        <v>362</v>
      </c>
      <c r="J13" s="129">
        <f>150.74*1.2</f>
        <v>180.888</v>
      </c>
      <c r="K13" s="122" t="s">
        <v>360</v>
      </c>
      <c r="L13" s="122" t="s">
        <v>356</v>
      </c>
    </row>
    <row r="14" spans="1:12" s="87" customFormat="1" ht="14.25">
      <c r="A14" s="90">
        <v>12</v>
      </c>
      <c r="B14" s="95" t="s">
        <v>186</v>
      </c>
      <c r="C14" s="95" t="s">
        <v>233</v>
      </c>
      <c r="D14" s="96">
        <v>10</v>
      </c>
      <c r="E14" s="96">
        <v>46</v>
      </c>
      <c r="F14" s="96">
        <v>300</v>
      </c>
      <c r="G14" s="95" t="s">
        <v>19</v>
      </c>
      <c r="H14" s="97" t="s">
        <v>342</v>
      </c>
      <c r="I14" s="122"/>
      <c r="J14" s="129"/>
      <c r="K14" s="122"/>
      <c r="L14" s="122"/>
    </row>
    <row r="15" spans="1:12" s="87" customFormat="1" ht="45">
      <c r="A15" s="90">
        <v>13</v>
      </c>
      <c r="B15" s="100" t="s">
        <v>96</v>
      </c>
      <c r="C15" s="100" t="s">
        <v>176</v>
      </c>
      <c r="D15" s="100">
        <v>5</v>
      </c>
      <c r="E15" s="100">
        <v>20</v>
      </c>
      <c r="F15" s="100">
        <v>80</v>
      </c>
      <c r="G15" s="100" t="s">
        <v>19</v>
      </c>
      <c r="H15" s="97" t="s">
        <v>342</v>
      </c>
      <c r="I15" s="130" t="s">
        <v>363</v>
      </c>
      <c r="J15" s="131">
        <f>100*1.2</f>
        <v>120</v>
      </c>
      <c r="K15" s="122" t="s">
        <v>360</v>
      </c>
      <c r="L15" s="122" t="s">
        <v>364</v>
      </c>
    </row>
    <row r="16" spans="1:12" ht="33.75">
      <c r="A16" s="90">
        <v>14</v>
      </c>
      <c r="B16" s="98" t="s">
        <v>96</v>
      </c>
      <c r="C16" s="98" t="s">
        <v>94</v>
      </c>
      <c r="D16" s="98">
        <v>6</v>
      </c>
      <c r="E16" s="98">
        <v>24</v>
      </c>
      <c r="F16" s="98">
        <v>120</v>
      </c>
      <c r="G16" s="98" t="s">
        <v>19</v>
      </c>
      <c r="H16" s="16" t="s">
        <v>342</v>
      </c>
      <c r="I16" s="123" t="s">
        <v>365</v>
      </c>
      <c r="J16" s="124">
        <f>200*1.2</f>
        <v>240</v>
      </c>
      <c r="K16" s="128" t="s">
        <v>366</v>
      </c>
      <c r="L16" s="116" t="s">
        <v>361</v>
      </c>
    </row>
    <row r="17" spans="1:12" ht="33.75">
      <c r="A17" s="90">
        <v>15</v>
      </c>
      <c r="B17" s="98" t="s">
        <v>20</v>
      </c>
      <c r="C17" s="98" t="s">
        <v>57</v>
      </c>
      <c r="D17" s="98">
        <v>56</v>
      </c>
      <c r="E17" s="98">
        <v>195</v>
      </c>
      <c r="F17" s="98">
        <v>800</v>
      </c>
      <c r="G17" s="98" t="s">
        <v>36</v>
      </c>
      <c r="H17" s="16" t="s">
        <v>342</v>
      </c>
      <c r="I17" s="123" t="s">
        <v>367</v>
      </c>
      <c r="J17" s="124">
        <f>520*1.2</f>
        <v>624</v>
      </c>
      <c r="K17" s="128" t="s">
        <v>366</v>
      </c>
      <c r="L17" s="116" t="s">
        <v>368</v>
      </c>
    </row>
    <row r="18" spans="1:12" ht="14.25">
      <c r="A18" s="90">
        <v>16</v>
      </c>
      <c r="B18" s="98"/>
      <c r="C18" s="98"/>
      <c r="D18" s="101">
        <f>SUM(D3:D17)</f>
        <v>254</v>
      </c>
      <c r="E18" s="101">
        <f>SUM(E3:E17)</f>
        <v>1071</v>
      </c>
      <c r="F18" s="101">
        <f>SUM(F3:F17)</f>
        <v>4340</v>
      </c>
      <c r="G18" s="101"/>
      <c r="H18" s="102"/>
      <c r="I18" s="101"/>
      <c r="J18" s="101">
        <f>SUM(J3:J17)</f>
        <v>4251.17</v>
      </c>
      <c r="K18" s="132"/>
      <c r="L18" s="116"/>
    </row>
  </sheetData>
  <sheetProtection/>
  <mergeCells count="9">
    <mergeCell ref="A1:L1"/>
    <mergeCell ref="I3:I4"/>
    <mergeCell ref="I13:I14"/>
    <mergeCell ref="J3:J4"/>
    <mergeCell ref="J13:J14"/>
    <mergeCell ref="K3:K4"/>
    <mergeCell ref="K13:K14"/>
    <mergeCell ref="L3:L4"/>
    <mergeCell ref="L13:L14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"/>
  <sheetViews>
    <sheetView zoomScaleSheetLayoutView="100" workbookViewId="0" topLeftCell="A1">
      <selection activeCell="A1" sqref="A1:M3"/>
    </sheetView>
  </sheetViews>
  <sheetFormatPr defaultColWidth="8.75390625" defaultRowHeight="14.25"/>
  <sheetData>
    <row r="1" spans="1:13" ht="20.25">
      <c r="A1" s="81" t="s">
        <v>369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25.5">
      <c r="A2" s="83" t="s">
        <v>1</v>
      </c>
      <c r="B2" s="83" t="s">
        <v>321</v>
      </c>
      <c r="C2" s="83" t="s">
        <v>336</v>
      </c>
      <c r="D2" s="83" t="s">
        <v>4</v>
      </c>
      <c r="E2" s="83" t="s">
        <v>370</v>
      </c>
      <c r="F2" s="83" t="s">
        <v>371</v>
      </c>
      <c r="G2" s="83" t="s">
        <v>372</v>
      </c>
      <c r="H2" s="83" t="s">
        <v>5</v>
      </c>
      <c r="I2" s="83" t="s">
        <v>373</v>
      </c>
      <c r="J2" s="83" t="s">
        <v>374</v>
      </c>
      <c r="K2" s="83" t="s">
        <v>375</v>
      </c>
      <c r="L2" s="83" t="s">
        <v>376</v>
      </c>
      <c r="M2" s="85" t="s">
        <v>377</v>
      </c>
    </row>
    <row r="3" spans="1:13" ht="18" customHeight="1">
      <c r="A3" s="84"/>
      <c r="B3" s="84" t="s">
        <v>333</v>
      </c>
      <c r="C3" s="84" t="s">
        <v>378</v>
      </c>
      <c r="D3" s="84"/>
      <c r="E3" s="84"/>
      <c r="F3" s="84"/>
      <c r="G3" s="84"/>
      <c r="H3" s="84"/>
      <c r="I3" s="84"/>
      <c r="J3" s="84"/>
      <c r="K3" s="84"/>
      <c r="L3" s="84"/>
      <c r="M3" s="84"/>
    </row>
  </sheetData>
  <sheetProtection/>
  <mergeCells count="1">
    <mergeCell ref="A1:M1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1">
      <selection activeCell="D25" sqref="D25"/>
    </sheetView>
  </sheetViews>
  <sheetFormatPr defaultColWidth="9.00390625" defaultRowHeight="14.25"/>
  <cols>
    <col min="1" max="1" width="4.375" style="77" customWidth="1"/>
    <col min="2" max="2" width="8.50390625" style="77" customWidth="1"/>
    <col min="3" max="3" width="23.50390625" style="77" customWidth="1"/>
    <col min="4" max="4" width="9.00390625" style="77" customWidth="1"/>
    <col min="5" max="5" width="11.375" style="77" customWidth="1"/>
    <col min="6" max="6" width="12.50390625" style="77" customWidth="1"/>
    <col min="7" max="7" width="11.00390625" style="77" customWidth="1"/>
    <col min="8" max="8" width="9.00390625" style="77" customWidth="1"/>
    <col min="9" max="9" width="21.50390625" style="77" customWidth="1"/>
    <col min="10" max="16384" width="9.00390625" style="77" customWidth="1"/>
  </cols>
  <sheetData>
    <row r="1" spans="1:8" ht="20.25">
      <c r="A1" s="78" t="s">
        <v>379</v>
      </c>
      <c r="B1" s="78"/>
      <c r="C1" s="78"/>
      <c r="D1" s="78"/>
      <c r="E1" s="78"/>
      <c r="F1" s="78"/>
      <c r="G1" s="78"/>
      <c r="H1" s="78"/>
    </row>
    <row r="2" spans="1:8" ht="14.25">
      <c r="A2" s="79" t="s">
        <v>1</v>
      </c>
      <c r="B2" s="79" t="s">
        <v>380</v>
      </c>
      <c r="C2" s="79" t="s">
        <v>381</v>
      </c>
      <c r="D2" s="79" t="s">
        <v>4</v>
      </c>
      <c r="E2" s="79" t="s">
        <v>382</v>
      </c>
      <c r="F2" s="80"/>
      <c r="G2" s="80"/>
      <c r="H2" s="79" t="s">
        <v>383</v>
      </c>
    </row>
    <row r="3" spans="1:8" ht="27">
      <c r="A3" s="80"/>
      <c r="B3" s="80"/>
      <c r="C3" s="80"/>
      <c r="D3" s="80"/>
      <c r="E3" s="79" t="s">
        <v>384</v>
      </c>
      <c r="F3" s="79" t="s">
        <v>385</v>
      </c>
      <c r="G3" s="79" t="s">
        <v>372</v>
      </c>
      <c r="H3" s="80"/>
    </row>
    <row r="4" spans="1:8" ht="14.25">
      <c r="A4" s="79">
        <v>1</v>
      </c>
      <c r="B4" s="79" t="s">
        <v>20</v>
      </c>
      <c r="C4" s="79" t="s">
        <v>16</v>
      </c>
      <c r="D4" s="79" t="s">
        <v>18</v>
      </c>
      <c r="E4" s="79" t="s">
        <v>386</v>
      </c>
      <c r="F4" s="79" t="s">
        <v>387</v>
      </c>
      <c r="G4" s="79" t="s">
        <v>388</v>
      </c>
      <c r="H4" s="80">
        <v>2021</v>
      </c>
    </row>
    <row r="5" spans="1:8" ht="14.25">
      <c r="A5" s="79">
        <v>2</v>
      </c>
      <c r="B5" s="79" t="s">
        <v>43</v>
      </c>
      <c r="C5" s="79" t="s">
        <v>41</v>
      </c>
      <c r="D5" s="79" t="s">
        <v>18</v>
      </c>
      <c r="E5" s="79" t="s">
        <v>389</v>
      </c>
      <c r="F5" s="79" t="s">
        <v>390</v>
      </c>
      <c r="G5" s="79" t="s">
        <v>391</v>
      </c>
      <c r="H5" s="80">
        <v>2021</v>
      </c>
    </row>
    <row r="6" spans="1:8" ht="14.25">
      <c r="A6" s="79">
        <v>3</v>
      </c>
      <c r="B6" s="79" t="s">
        <v>51</v>
      </c>
      <c r="C6" s="79" t="s">
        <v>49</v>
      </c>
      <c r="D6" s="79" t="s">
        <v>18</v>
      </c>
      <c r="E6" s="79" t="s">
        <v>392</v>
      </c>
      <c r="F6" s="79" t="s">
        <v>393</v>
      </c>
      <c r="G6" s="79" t="s">
        <v>394</v>
      </c>
      <c r="H6" s="80">
        <v>2021</v>
      </c>
    </row>
    <row r="7" spans="1:8" ht="14.25">
      <c r="A7" s="79">
        <v>4</v>
      </c>
      <c r="B7" s="79" t="s">
        <v>51</v>
      </c>
      <c r="C7" s="79" t="s">
        <v>65</v>
      </c>
      <c r="D7" s="79" t="s">
        <v>18</v>
      </c>
      <c r="E7" s="79" t="s">
        <v>395</v>
      </c>
      <c r="F7" s="79" t="s">
        <v>396</v>
      </c>
      <c r="G7" s="79" t="s">
        <v>397</v>
      </c>
      <c r="H7" s="80">
        <v>2021</v>
      </c>
    </row>
    <row r="8" spans="1:8" ht="14.25">
      <c r="A8" s="79">
        <v>5</v>
      </c>
      <c r="B8" s="79" t="s">
        <v>96</v>
      </c>
      <c r="C8" s="79" t="s">
        <v>94</v>
      </c>
      <c r="D8" s="79" t="s">
        <v>18</v>
      </c>
      <c r="E8" s="79" t="s">
        <v>398</v>
      </c>
      <c r="F8" s="79" t="s">
        <v>399</v>
      </c>
      <c r="G8" s="79" t="s">
        <v>400</v>
      </c>
      <c r="H8" s="80">
        <v>2021</v>
      </c>
    </row>
    <row r="9" spans="1:8" ht="14.25">
      <c r="A9" s="79">
        <v>6</v>
      </c>
      <c r="B9" s="79" t="s">
        <v>74</v>
      </c>
      <c r="C9" s="79" t="s">
        <v>124</v>
      </c>
      <c r="D9" s="79" t="s">
        <v>18</v>
      </c>
      <c r="E9" s="79" t="s">
        <v>398</v>
      </c>
      <c r="F9" s="79" t="s">
        <v>401</v>
      </c>
      <c r="G9" s="79" t="s">
        <v>402</v>
      </c>
      <c r="H9" s="80">
        <v>2021</v>
      </c>
    </row>
    <row r="10" spans="1:8" ht="14.25">
      <c r="A10" s="79">
        <v>7</v>
      </c>
      <c r="B10" s="79" t="s">
        <v>74</v>
      </c>
      <c r="C10" s="79" t="s">
        <v>162</v>
      </c>
      <c r="D10" s="79" t="s">
        <v>18</v>
      </c>
      <c r="E10" s="79" t="s">
        <v>403</v>
      </c>
      <c r="F10" s="79" t="s">
        <v>404</v>
      </c>
      <c r="G10" s="79" t="s">
        <v>405</v>
      </c>
      <c r="H10" s="80">
        <v>2021</v>
      </c>
    </row>
    <row r="11" spans="1:8" ht="14.25">
      <c r="A11" s="79">
        <v>8</v>
      </c>
      <c r="B11" s="79" t="s">
        <v>82</v>
      </c>
      <c r="C11" s="79" t="s">
        <v>239</v>
      </c>
      <c r="D11" s="79" t="s">
        <v>18</v>
      </c>
      <c r="E11" s="79" t="s">
        <v>406</v>
      </c>
      <c r="F11" s="79" t="s">
        <v>407</v>
      </c>
      <c r="G11" s="79" t="s">
        <v>408</v>
      </c>
      <c r="H11" s="80">
        <v>2021</v>
      </c>
    </row>
    <row r="12" spans="1:8" ht="14.25">
      <c r="A12" s="79">
        <v>9</v>
      </c>
      <c r="B12" s="79" t="s">
        <v>28</v>
      </c>
      <c r="C12" s="79" t="s">
        <v>265</v>
      </c>
      <c r="D12" s="79" t="s">
        <v>185</v>
      </c>
      <c r="E12" s="79" t="s">
        <v>409</v>
      </c>
      <c r="F12" s="79" t="s">
        <v>401</v>
      </c>
      <c r="G12" s="79" t="s">
        <v>410</v>
      </c>
      <c r="H12" s="80">
        <v>2021</v>
      </c>
    </row>
    <row r="13" spans="1:8" ht="14.25">
      <c r="A13" s="79">
        <v>10</v>
      </c>
      <c r="B13" s="79" t="s">
        <v>20</v>
      </c>
      <c r="C13" s="79" t="s">
        <v>307</v>
      </c>
      <c r="D13" s="79" t="s">
        <v>18</v>
      </c>
      <c r="E13" s="79" t="s">
        <v>395</v>
      </c>
      <c r="F13" s="79" t="s">
        <v>411</v>
      </c>
      <c r="G13" s="79" t="s">
        <v>397</v>
      </c>
      <c r="H13" s="80">
        <v>2021</v>
      </c>
    </row>
    <row r="14" spans="1:8" ht="14.25">
      <c r="A14" s="79">
        <v>11</v>
      </c>
      <c r="B14" s="79" t="s">
        <v>96</v>
      </c>
      <c r="C14" s="79" t="s">
        <v>412</v>
      </c>
      <c r="D14" s="79" t="s">
        <v>18</v>
      </c>
      <c r="E14" s="79" t="s">
        <v>413</v>
      </c>
      <c r="F14" s="79" t="s">
        <v>414</v>
      </c>
      <c r="G14" s="79" t="s">
        <v>415</v>
      </c>
      <c r="H14" s="80">
        <v>2022</v>
      </c>
    </row>
    <row r="15" spans="1:8" ht="14.25">
      <c r="A15" s="79">
        <v>12</v>
      </c>
      <c r="B15" s="79" t="s">
        <v>194</v>
      </c>
      <c r="C15" s="79" t="s">
        <v>416</v>
      </c>
      <c r="D15" s="79" t="s">
        <v>18</v>
      </c>
      <c r="E15" s="79" t="s">
        <v>417</v>
      </c>
      <c r="F15" s="79" t="s">
        <v>418</v>
      </c>
      <c r="G15" s="79" t="s">
        <v>419</v>
      </c>
      <c r="H15" s="80">
        <v>2022</v>
      </c>
    </row>
    <row r="16" spans="1:8" ht="14.25">
      <c r="A16" s="79">
        <v>13</v>
      </c>
      <c r="B16" s="79" t="s">
        <v>74</v>
      </c>
      <c r="C16" s="79" t="s">
        <v>420</v>
      </c>
      <c r="D16" s="79" t="s">
        <v>18</v>
      </c>
      <c r="E16" s="79" t="s">
        <v>398</v>
      </c>
      <c r="F16" s="79" t="s">
        <v>421</v>
      </c>
      <c r="G16" s="79" t="s">
        <v>400</v>
      </c>
      <c r="H16" s="80">
        <v>2022</v>
      </c>
    </row>
    <row r="17" spans="1:8" ht="14.25">
      <c r="A17" s="79">
        <v>14</v>
      </c>
      <c r="B17" s="79" t="s">
        <v>74</v>
      </c>
      <c r="C17" s="79" t="s">
        <v>156</v>
      </c>
      <c r="D17" s="79" t="s">
        <v>18</v>
      </c>
      <c r="E17" s="79" t="s">
        <v>404</v>
      </c>
      <c r="F17" s="79" t="s">
        <v>422</v>
      </c>
      <c r="G17" s="79" t="s">
        <v>397</v>
      </c>
      <c r="H17" s="80">
        <v>2022</v>
      </c>
    </row>
    <row r="18" spans="1:8" ht="14.25">
      <c r="A18" s="79">
        <v>15</v>
      </c>
      <c r="B18" s="79" t="s">
        <v>186</v>
      </c>
      <c r="C18" s="79" t="s">
        <v>423</v>
      </c>
      <c r="D18" s="79" t="s">
        <v>18</v>
      </c>
      <c r="E18" s="79" t="s">
        <v>386</v>
      </c>
      <c r="F18" s="79" t="s">
        <v>424</v>
      </c>
      <c r="G18" s="79" t="s">
        <v>397</v>
      </c>
      <c r="H18" s="80">
        <v>2022</v>
      </c>
    </row>
    <row r="19" spans="1:8" ht="14.25">
      <c r="A19" s="79">
        <v>16</v>
      </c>
      <c r="B19" s="79" t="s">
        <v>186</v>
      </c>
      <c r="C19" s="79" t="s">
        <v>425</v>
      </c>
      <c r="D19" s="79" t="s">
        <v>18</v>
      </c>
      <c r="E19" s="79" t="s">
        <v>426</v>
      </c>
      <c r="F19" s="79" t="s">
        <v>427</v>
      </c>
      <c r="G19" s="79" t="s">
        <v>400</v>
      </c>
      <c r="H19" s="80">
        <v>2022</v>
      </c>
    </row>
    <row r="20" spans="1:8" ht="14.25">
      <c r="A20" s="79">
        <v>17</v>
      </c>
      <c r="B20" s="79" t="s">
        <v>20</v>
      </c>
      <c r="C20" s="79" t="s">
        <v>428</v>
      </c>
      <c r="D20" s="79" t="s">
        <v>18</v>
      </c>
      <c r="E20" s="79" t="s">
        <v>429</v>
      </c>
      <c r="F20" s="79" t="s">
        <v>430</v>
      </c>
      <c r="G20" s="79" t="s">
        <v>431</v>
      </c>
      <c r="H20" s="80">
        <v>2022</v>
      </c>
    </row>
    <row r="21" spans="1:8" ht="14.25">
      <c r="A21" s="79">
        <v>18</v>
      </c>
      <c r="B21" s="79" t="s">
        <v>20</v>
      </c>
      <c r="C21" s="79" t="s">
        <v>432</v>
      </c>
      <c r="D21" s="79" t="s">
        <v>18</v>
      </c>
      <c r="E21" s="79" t="s">
        <v>413</v>
      </c>
      <c r="F21" s="79" t="s">
        <v>409</v>
      </c>
      <c r="G21" s="79" t="s">
        <v>433</v>
      </c>
      <c r="H21" s="80">
        <v>2022</v>
      </c>
    </row>
  </sheetData>
  <sheetProtection/>
  <mergeCells count="7">
    <mergeCell ref="A1:H1"/>
    <mergeCell ref="E2:G2"/>
    <mergeCell ref="A2:A3"/>
    <mergeCell ref="B2:B3"/>
    <mergeCell ref="C2:C3"/>
    <mergeCell ref="D2:D3"/>
    <mergeCell ref="H2:H3"/>
  </mergeCells>
  <printOptions horizontalCentered="1" verticalCentered="1"/>
  <pageMargins left="0.7513888888888889" right="0.7513888888888889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1"/>
  <sheetViews>
    <sheetView zoomScaleSheetLayoutView="100" workbookViewId="0" topLeftCell="A67">
      <selection activeCell="K8" sqref="K8:K9"/>
    </sheetView>
  </sheetViews>
  <sheetFormatPr defaultColWidth="8.75390625" defaultRowHeight="14.25"/>
  <cols>
    <col min="1" max="1" width="5.125" style="0" customWidth="1"/>
    <col min="2" max="2" width="23.125" style="66" customWidth="1"/>
    <col min="3" max="3" width="7.875" style="0" customWidth="1"/>
    <col min="4" max="4" width="5.625" style="0" customWidth="1"/>
    <col min="8" max="8" width="17.50390625" style="67" customWidth="1"/>
    <col min="9" max="9" width="7.25390625" style="0" customWidth="1"/>
    <col min="10" max="10" width="7.50390625" style="0" customWidth="1"/>
    <col min="11" max="11" width="8.00390625" style="0" customWidth="1"/>
    <col min="12" max="12" width="12.50390625" style="0" customWidth="1"/>
  </cols>
  <sheetData>
    <row r="1" spans="1:12" ht="20.25">
      <c r="A1" s="68" t="s">
        <v>434</v>
      </c>
      <c r="B1" s="69"/>
      <c r="C1" s="69"/>
      <c r="D1" s="69"/>
      <c r="E1" s="69"/>
      <c r="F1" s="69"/>
      <c r="G1" s="69"/>
      <c r="H1" s="70"/>
      <c r="I1" s="69"/>
      <c r="J1" s="69"/>
      <c r="K1" s="69"/>
      <c r="L1" s="69"/>
    </row>
    <row r="2" spans="1:12" ht="14.25">
      <c r="A2" s="9" t="s">
        <v>1</v>
      </c>
      <c r="B2" s="9" t="s">
        <v>381</v>
      </c>
      <c r="C2" s="71" t="s">
        <v>435</v>
      </c>
      <c r="D2" s="9" t="s">
        <v>436</v>
      </c>
      <c r="E2" s="9" t="s">
        <v>437</v>
      </c>
      <c r="F2" s="14"/>
      <c r="G2" s="14"/>
      <c r="H2" s="9" t="s">
        <v>438</v>
      </c>
      <c r="I2" s="9" t="s">
        <v>10</v>
      </c>
      <c r="J2" s="14"/>
      <c r="K2" s="14"/>
      <c r="L2" s="71" t="s">
        <v>439</v>
      </c>
    </row>
    <row r="3" spans="1:12" ht="24">
      <c r="A3" s="14"/>
      <c r="B3" s="14"/>
      <c r="C3" s="72"/>
      <c r="D3" s="14"/>
      <c r="E3" s="9" t="s">
        <v>322</v>
      </c>
      <c r="F3" s="9" t="s">
        <v>440</v>
      </c>
      <c r="G3" s="9" t="s">
        <v>441</v>
      </c>
      <c r="H3" s="14"/>
      <c r="I3" s="9" t="s">
        <v>442</v>
      </c>
      <c r="J3" s="9" t="s">
        <v>328</v>
      </c>
      <c r="K3" s="9" t="s">
        <v>443</v>
      </c>
      <c r="L3" s="72"/>
    </row>
    <row r="4" spans="1:12" ht="14.25">
      <c r="A4" s="73">
        <v>1</v>
      </c>
      <c r="B4" s="74" t="s">
        <v>16</v>
      </c>
      <c r="C4" s="75" t="s">
        <v>17</v>
      </c>
      <c r="D4" s="75" t="s">
        <v>19</v>
      </c>
      <c r="E4" s="75" t="s">
        <v>20</v>
      </c>
      <c r="F4" s="75" t="s">
        <v>21</v>
      </c>
      <c r="G4" s="75" t="s">
        <v>22</v>
      </c>
      <c r="H4" s="75" t="s">
        <v>444</v>
      </c>
      <c r="I4" s="73">
        <v>10</v>
      </c>
      <c r="J4" s="73">
        <v>47</v>
      </c>
      <c r="K4" s="73">
        <v>25</v>
      </c>
      <c r="L4" s="75" t="s">
        <v>445</v>
      </c>
    </row>
    <row r="5" spans="1:12" ht="14.25">
      <c r="A5" s="73"/>
      <c r="B5" s="76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ht="14.25">
      <c r="A6" s="73">
        <v>2</v>
      </c>
      <c r="B6" s="74" t="s">
        <v>26</v>
      </c>
      <c r="C6" s="75" t="s">
        <v>27</v>
      </c>
      <c r="D6" s="75" t="s">
        <v>19</v>
      </c>
      <c r="E6" s="75" t="s">
        <v>28</v>
      </c>
      <c r="F6" s="75" t="s">
        <v>29</v>
      </c>
      <c r="G6" s="75" t="s">
        <v>30</v>
      </c>
      <c r="H6" s="75" t="s">
        <v>446</v>
      </c>
      <c r="I6" s="73">
        <v>5</v>
      </c>
      <c r="J6" s="73">
        <v>20</v>
      </c>
      <c r="K6" s="73">
        <v>41</v>
      </c>
      <c r="L6" s="75"/>
    </row>
    <row r="7" spans="1:12" ht="14.25">
      <c r="A7" s="73"/>
      <c r="B7" s="76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ht="14.25">
      <c r="A8" s="73">
        <v>3</v>
      </c>
      <c r="B8" s="74" t="s">
        <v>34</v>
      </c>
      <c r="C8" s="75" t="s">
        <v>35</v>
      </c>
      <c r="D8" s="75" t="s">
        <v>36</v>
      </c>
      <c r="E8" s="75" t="s">
        <v>28</v>
      </c>
      <c r="F8" s="75" t="s">
        <v>29</v>
      </c>
      <c r="G8" s="75" t="s">
        <v>37</v>
      </c>
      <c r="H8" s="75" t="s">
        <v>446</v>
      </c>
      <c r="I8" s="73">
        <v>108</v>
      </c>
      <c r="J8" s="73">
        <v>490</v>
      </c>
      <c r="K8" s="73">
        <v>598</v>
      </c>
      <c r="L8" s="75"/>
    </row>
    <row r="9" spans="1:12" ht="14.25">
      <c r="A9" s="73"/>
      <c r="B9" s="76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ht="14.25">
      <c r="A10" s="73">
        <v>4</v>
      </c>
      <c r="B10" s="74" t="s">
        <v>41</v>
      </c>
      <c r="C10" s="75" t="s">
        <v>42</v>
      </c>
      <c r="D10" s="75" t="s">
        <v>19</v>
      </c>
      <c r="E10" s="75" t="s">
        <v>43</v>
      </c>
      <c r="F10" s="75" t="s">
        <v>44</v>
      </c>
      <c r="G10" s="75" t="s">
        <v>45</v>
      </c>
      <c r="H10" s="75" t="s">
        <v>444</v>
      </c>
      <c r="I10" s="73">
        <v>14</v>
      </c>
      <c r="J10" s="73">
        <v>73</v>
      </c>
      <c r="K10" s="73">
        <v>200</v>
      </c>
      <c r="L10" s="75" t="s">
        <v>445</v>
      </c>
    </row>
    <row r="11" spans="1:12" ht="14.25">
      <c r="A11" s="73"/>
      <c r="B11" s="76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ht="14.25">
      <c r="A12" s="73">
        <v>5</v>
      </c>
      <c r="B12" s="74" t="s">
        <v>49</v>
      </c>
      <c r="C12" s="75" t="s">
        <v>50</v>
      </c>
      <c r="D12" s="75" t="s">
        <v>19</v>
      </c>
      <c r="E12" s="75" t="s">
        <v>51</v>
      </c>
      <c r="F12" s="75" t="s">
        <v>52</v>
      </c>
      <c r="G12" s="75" t="s">
        <v>53</v>
      </c>
      <c r="H12" s="75" t="s">
        <v>444</v>
      </c>
      <c r="I12" s="73">
        <v>18</v>
      </c>
      <c r="J12" s="73">
        <v>40</v>
      </c>
      <c r="K12" s="73">
        <v>400</v>
      </c>
      <c r="L12" s="75" t="s">
        <v>445</v>
      </c>
    </row>
    <row r="13" spans="1:12" ht="14.25">
      <c r="A13" s="73"/>
      <c r="B13" s="76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ht="14.25">
      <c r="A14" s="73">
        <v>6</v>
      </c>
      <c r="B14" s="74" t="s">
        <v>57</v>
      </c>
      <c r="C14" s="75" t="s">
        <v>58</v>
      </c>
      <c r="D14" s="75" t="s">
        <v>36</v>
      </c>
      <c r="E14" s="75" t="s">
        <v>20</v>
      </c>
      <c r="F14" s="75" t="s">
        <v>59</v>
      </c>
      <c r="G14" s="75" t="s">
        <v>60</v>
      </c>
      <c r="H14" s="75" t="s">
        <v>447</v>
      </c>
      <c r="I14" s="73">
        <v>56</v>
      </c>
      <c r="J14" s="73">
        <v>195</v>
      </c>
      <c r="K14" s="73">
        <v>800</v>
      </c>
      <c r="L14" s="75" t="s">
        <v>448</v>
      </c>
    </row>
    <row r="15" spans="1:12" ht="14.25">
      <c r="A15" s="73"/>
      <c r="B15" s="76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ht="14.25">
      <c r="A16" s="73">
        <v>7</v>
      </c>
      <c r="B16" s="74" t="s">
        <v>65</v>
      </c>
      <c r="C16" s="75" t="s">
        <v>66</v>
      </c>
      <c r="D16" s="75" t="s">
        <v>19</v>
      </c>
      <c r="E16" s="75" t="s">
        <v>51</v>
      </c>
      <c r="F16" s="75" t="s">
        <v>67</v>
      </c>
      <c r="G16" s="75" t="s">
        <v>68</v>
      </c>
      <c r="H16" s="75" t="s">
        <v>444</v>
      </c>
      <c r="I16" s="73">
        <v>21</v>
      </c>
      <c r="J16" s="73">
        <v>64</v>
      </c>
      <c r="K16" s="73">
        <v>300</v>
      </c>
      <c r="L16" s="75" t="s">
        <v>445</v>
      </c>
    </row>
    <row r="17" spans="1:12" ht="14.25">
      <c r="A17" s="73"/>
      <c r="B17" s="76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ht="14.25">
      <c r="A18" s="73">
        <v>8</v>
      </c>
      <c r="B18" s="74" t="s">
        <v>72</v>
      </c>
      <c r="C18" s="75" t="s">
        <v>73</v>
      </c>
      <c r="D18" s="75" t="s">
        <v>19</v>
      </c>
      <c r="E18" s="75" t="s">
        <v>74</v>
      </c>
      <c r="F18" s="75" t="s">
        <v>75</v>
      </c>
      <c r="G18" s="75" t="s">
        <v>76</v>
      </c>
      <c r="H18" s="75" t="s">
        <v>447</v>
      </c>
      <c r="I18" s="73">
        <v>13</v>
      </c>
      <c r="J18" s="73">
        <v>55</v>
      </c>
      <c r="K18" s="73">
        <v>200</v>
      </c>
      <c r="L18" s="75"/>
    </row>
    <row r="19" spans="1:12" ht="14.25">
      <c r="A19" s="73"/>
      <c r="B19" s="76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1:12" ht="14.25">
      <c r="A20" s="73">
        <v>9</v>
      </c>
      <c r="B20" s="74" t="s">
        <v>80</v>
      </c>
      <c r="C20" s="75" t="s">
        <v>81</v>
      </c>
      <c r="D20" s="75" t="s">
        <v>36</v>
      </c>
      <c r="E20" s="75" t="s">
        <v>82</v>
      </c>
      <c r="F20" s="75" t="s">
        <v>83</v>
      </c>
      <c r="G20" s="75" t="s">
        <v>84</v>
      </c>
      <c r="H20" s="75" t="s">
        <v>447</v>
      </c>
      <c r="I20" s="73">
        <v>40</v>
      </c>
      <c r="J20" s="73">
        <v>161</v>
      </c>
      <c r="K20" s="73">
        <v>600</v>
      </c>
      <c r="L20" s="75"/>
    </row>
    <row r="21" spans="1:12" ht="14.25">
      <c r="A21" s="73"/>
      <c r="B21" s="76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1:12" ht="14.25">
      <c r="A22" s="73">
        <v>10</v>
      </c>
      <c r="B22" s="74" t="s">
        <v>88</v>
      </c>
      <c r="C22" s="75" t="s">
        <v>89</v>
      </c>
      <c r="D22" s="75" t="s">
        <v>19</v>
      </c>
      <c r="E22" s="75" t="s">
        <v>82</v>
      </c>
      <c r="F22" s="75" t="s">
        <v>83</v>
      </c>
      <c r="G22" s="75" t="s">
        <v>90</v>
      </c>
      <c r="H22" s="75" t="s">
        <v>446</v>
      </c>
      <c r="I22" s="73">
        <v>6</v>
      </c>
      <c r="J22" s="73">
        <v>33</v>
      </c>
      <c r="K22" s="73">
        <v>20.5</v>
      </c>
      <c r="L22" s="75" t="s">
        <v>449</v>
      </c>
    </row>
    <row r="23" spans="1:12" ht="14.25">
      <c r="A23" s="73"/>
      <c r="B23" s="76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1:12" ht="14.25">
      <c r="A24" s="73">
        <v>11</v>
      </c>
      <c r="B24" s="74" t="s">
        <v>94</v>
      </c>
      <c r="C24" s="75" t="s">
        <v>95</v>
      </c>
      <c r="D24" s="75" t="s">
        <v>19</v>
      </c>
      <c r="E24" s="75" t="s">
        <v>96</v>
      </c>
      <c r="F24" s="75" t="s">
        <v>97</v>
      </c>
      <c r="G24" s="75" t="s">
        <v>98</v>
      </c>
      <c r="H24" s="75" t="s">
        <v>450</v>
      </c>
      <c r="I24" s="73">
        <v>6</v>
      </c>
      <c r="J24" s="73">
        <v>24</v>
      </c>
      <c r="K24" s="73">
        <v>120</v>
      </c>
      <c r="L24" s="75" t="s">
        <v>445</v>
      </c>
    </row>
    <row r="25" spans="1:12" ht="14.25">
      <c r="A25" s="73"/>
      <c r="B25" s="76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1:12" ht="14.25">
      <c r="A26" s="73">
        <v>12</v>
      </c>
      <c r="B26" s="74" t="s">
        <v>102</v>
      </c>
      <c r="C26" s="75" t="s">
        <v>103</v>
      </c>
      <c r="D26" s="75" t="s">
        <v>36</v>
      </c>
      <c r="E26" s="75" t="s">
        <v>43</v>
      </c>
      <c r="F26" s="75" t="s">
        <v>104</v>
      </c>
      <c r="G26" s="75" t="s">
        <v>105</v>
      </c>
      <c r="H26" s="75" t="s">
        <v>446</v>
      </c>
      <c r="I26" s="73">
        <v>90</v>
      </c>
      <c r="J26" s="73">
        <v>373</v>
      </c>
      <c r="K26" s="73">
        <v>1350</v>
      </c>
      <c r="L26" s="75" t="s">
        <v>451</v>
      </c>
    </row>
    <row r="27" spans="1:12" ht="14.25">
      <c r="A27" s="73"/>
      <c r="B27" s="76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ht="14.25">
      <c r="A28" s="73">
        <v>13</v>
      </c>
      <c r="B28" s="74" t="s">
        <v>109</v>
      </c>
      <c r="C28" s="75" t="s">
        <v>110</v>
      </c>
      <c r="D28" s="75" t="s">
        <v>19</v>
      </c>
      <c r="E28" s="75" t="s">
        <v>111</v>
      </c>
      <c r="F28" s="75" t="s">
        <v>112</v>
      </c>
      <c r="G28" s="75" t="s">
        <v>113</v>
      </c>
      <c r="H28" s="75" t="s">
        <v>446</v>
      </c>
      <c r="I28" s="73">
        <v>4</v>
      </c>
      <c r="J28" s="73">
        <v>13</v>
      </c>
      <c r="K28" s="73">
        <v>80</v>
      </c>
      <c r="L28" s="75"/>
    </row>
    <row r="29" spans="1:12" ht="14.25">
      <c r="A29" s="73"/>
      <c r="B29" s="76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1:12" ht="14.25">
      <c r="A30" s="73">
        <v>14</v>
      </c>
      <c r="B30" s="74" t="s">
        <v>117</v>
      </c>
      <c r="C30" s="75" t="s">
        <v>118</v>
      </c>
      <c r="D30" s="75" t="s">
        <v>36</v>
      </c>
      <c r="E30" s="75" t="s">
        <v>20</v>
      </c>
      <c r="F30" s="75" t="s">
        <v>119</v>
      </c>
      <c r="G30" s="75" t="s">
        <v>120</v>
      </c>
      <c r="H30" s="75" t="s">
        <v>446</v>
      </c>
      <c r="I30" s="73">
        <v>25</v>
      </c>
      <c r="J30" s="73">
        <v>106</v>
      </c>
      <c r="K30" s="73">
        <v>250</v>
      </c>
      <c r="L30" s="75" t="s">
        <v>449</v>
      </c>
    </row>
    <row r="31" spans="1:12" ht="14.25">
      <c r="A31" s="73"/>
      <c r="B31" s="76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1:12" ht="14.25">
      <c r="A32" s="73">
        <v>15</v>
      </c>
      <c r="B32" s="74" t="s">
        <v>124</v>
      </c>
      <c r="C32" s="75" t="s">
        <v>125</v>
      </c>
      <c r="D32" s="75" t="s">
        <v>19</v>
      </c>
      <c r="E32" s="75" t="s">
        <v>74</v>
      </c>
      <c r="F32" s="75" t="s">
        <v>126</v>
      </c>
      <c r="G32" s="75" t="s">
        <v>127</v>
      </c>
      <c r="H32" s="75" t="s">
        <v>450</v>
      </c>
      <c r="I32" s="73">
        <v>6</v>
      </c>
      <c r="J32" s="73">
        <v>30</v>
      </c>
      <c r="K32" s="73">
        <v>90</v>
      </c>
      <c r="L32" s="75" t="s">
        <v>445</v>
      </c>
    </row>
    <row r="33" spans="1:12" ht="14.25">
      <c r="A33" s="73"/>
      <c r="B33" s="76"/>
      <c r="C33" s="73"/>
      <c r="D33" s="73"/>
      <c r="E33" s="73"/>
      <c r="F33" s="73"/>
      <c r="G33" s="73"/>
      <c r="H33" s="73"/>
      <c r="I33" s="73"/>
      <c r="J33" s="73"/>
      <c r="K33" s="73"/>
      <c r="L33" s="73"/>
    </row>
    <row r="34" spans="1:12" ht="14.25">
      <c r="A34" s="73">
        <v>16</v>
      </c>
      <c r="B34" s="74" t="s">
        <v>131</v>
      </c>
      <c r="C34" s="75" t="s">
        <v>132</v>
      </c>
      <c r="D34" s="75" t="s">
        <v>19</v>
      </c>
      <c r="E34" s="75" t="s">
        <v>74</v>
      </c>
      <c r="F34" s="75" t="s">
        <v>133</v>
      </c>
      <c r="G34" s="75" t="s">
        <v>134</v>
      </c>
      <c r="H34" s="75" t="s">
        <v>452</v>
      </c>
      <c r="I34" s="73">
        <v>6</v>
      </c>
      <c r="J34" s="73">
        <v>29</v>
      </c>
      <c r="K34" s="73">
        <v>120</v>
      </c>
      <c r="L34" s="75" t="s">
        <v>453</v>
      </c>
    </row>
    <row r="35" spans="1:12" ht="14.25">
      <c r="A35" s="73"/>
      <c r="B35" s="76"/>
      <c r="C35" s="73"/>
      <c r="D35" s="73"/>
      <c r="E35" s="73"/>
      <c r="F35" s="73"/>
      <c r="G35" s="73"/>
      <c r="H35" s="73"/>
      <c r="I35" s="73"/>
      <c r="J35" s="73"/>
      <c r="K35" s="73"/>
      <c r="L35" s="73"/>
    </row>
    <row r="36" spans="1:12" ht="14.25">
      <c r="A36" s="73">
        <v>17</v>
      </c>
      <c r="B36" s="74" t="s">
        <v>138</v>
      </c>
      <c r="C36" s="75" t="s">
        <v>139</v>
      </c>
      <c r="D36" s="75" t="s">
        <v>36</v>
      </c>
      <c r="E36" s="75" t="s">
        <v>74</v>
      </c>
      <c r="F36" s="75" t="s">
        <v>133</v>
      </c>
      <c r="G36" s="75" t="s">
        <v>140</v>
      </c>
      <c r="H36" s="75" t="s">
        <v>446</v>
      </c>
      <c r="I36" s="73">
        <v>25</v>
      </c>
      <c r="J36" s="73">
        <v>110</v>
      </c>
      <c r="K36" s="73">
        <v>300</v>
      </c>
      <c r="L36" s="75" t="s">
        <v>448</v>
      </c>
    </row>
    <row r="37" spans="1:12" ht="14.25">
      <c r="A37" s="73"/>
      <c r="B37" s="76"/>
      <c r="C37" s="73"/>
      <c r="D37" s="73"/>
      <c r="E37" s="73"/>
      <c r="F37" s="73"/>
      <c r="G37" s="73"/>
      <c r="H37" s="73"/>
      <c r="I37" s="73"/>
      <c r="J37" s="73"/>
      <c r="K37" s="73"/>
      <c r="L37" s="73"/>
    </row>
    <row r="38" spans="1:12" ht="14.25">
      <c r="A38" s="73">
        <v>18</v>
      </c>
      <c r="B38" s="74" t="s">
        <v>144</v>
      </c>
      <c r="C38" s="75" t="s">
        <v>145</v>
      </c>
      <c r="D38" s="75" t="s">
        <v>19</v>
      </c>
      <c r="E38" s="75" t="s">
        <v>74</v>
      </c>
      <c r="F38" s="75" t="s">
        <v>133</v>
      </c>
      <c r="G38" s="75" t="s">
        <v>146</v>
      </c>
      <c r="H38" s="75" t="s">
        <v>446</v>
      </c>
      <c r="I38" s="73">
        <v>5</v>
      </c>
      <c r="J38" s="73">
        <v>26</v>
      </c>
      <c r="K38" s="73">
        <v>25</v>
      </c>
      <c r="L38" s="75"/>
    </row>
    <row r="39" spans="1:12" ht="14.25">
      <c r="A39" s="73"/>
      <c r="B39" s="76"/>
      <c r="C39" s="73"/>
      <c r="D39" s="73"/>
      <c r="E39" s="73"/>
      <c r="F39" s="73"/>
      <c r="G39" s="73"/>
      <c r="H39" s="73"/>
      <c r="I39" s="73"/>
      <c r="J39" s="73"/>
      <c r="K39" s="73"/>
      <c r="L39" s="73"/>
    </row>
    <row r="40" spans="1:12" ht="14.25">
      <c r="A40" s="73">
        <v>19</v>
      </c>
      <c r="B40" s="74" t="s">
        <v>150</v>
      </c>
      <c r="C40" s="75" t="s">
        <v>151</v>
      </c>
      <c r="D40" s="75" t="s">
        <v>19</v>
      </c>
      <c r="E40" s="75" t="s">
        <v>74</v>
      </c>
      <c r="F40" s="75" t="s">
        <v>133</v>
      </c>
      <c r="G40" s="75" t="s">
        <v>152</v>
      </c>
      <c r="H40" s="75" t="s">
        <v>446</v>
      </c>
      <c r="I40" s="73">
        <v>11</v>
      </c>
      <c r="J40" s="73">
        <v>43</v>
      </c>
      <c r="K40" s="73">
        <v>200</v>
      </c>
      <c r="L40" s="75"/>
    </row>
    <row r="41" spans="1:12" ht="14.25">
      <c r="A41" s="73"/>
      <c r="B41" s="76"/>
      <c r="C41" s="73"/>
      <c r="D41" s="73"/>
      <c r="E41" s="73"/>
      <c r="F41" s="73"/>
      <c r="G41" s="73"/>
      <c r="H41" s="73"/>
      <c r="I41" s="73"/>
      <c r="J41" s="73"/>
      <c r="K41" s="73"/>
      <c r="L41" s="73"/>
    </row>
    <row r="42" spans="1:12" ht="14.25">
      <c r="A42" s="73">
        <v>20</v>
      </c>
      <c r="B42" s="74" t="s">
        <v>156</v>
      </c>
      <c r="C42" s="75" t="s">
        <v>157</v>
      </c>
      <c r="D42" s="75" t="s">
        <v>19</v>
      </c>
      <c r="E42" s="75" t="s">
        <v>74</v>
      </c>
      <c r="F42" s="75" t="s">
        <v>158</v>
      </c>
      <c r="G42" s="75" t="s">
        <v>159</v>
      </c>
      <c r="H42" s="75" t="s">
        <v>452</v>
      </c>
      <c r="I42" s="73">
        <v>15</v>
      </c>
      <c r="J42" s="73">
        <v>93</v>
      </c>
      <c r="K42" s="73">
        <v>300</v>
      </c>
      <c r="L42" s="75" t="s">
        <v>453</v>
      </c>
    </row>
    <row r="43" spans="1:12" ht="14.25">
      <c r="A43" s="73"/>
      <c r="B43" s="76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1:12" ht="14.25">
      <c r="A44" s="73">
        <v>21</v>
      </c>
      <c r="B44" s="74" t="s">
        <v>162</v>
      </c>
      <c r="C44" s="75" t="s">
        <v>163</v>
      </c>
      <c r="D44" s="75" t="s">
        <v>36</v>
      </c>
      <c r="E44" s="75" t="s">
        <v>20</v>
      </c>
      <c r="F44" s="75" t="s">
        <v>164</v>
      </c>
      <c r="G44" s="75" t="s">
        <v>165</v>
      </c>
      <c r="H44" s="75" t="s">
        <v>444</v>
      </c>
      <c r="I44" s="73">
        <v>3</v>
      </c>
      <c r="J44" s="73">
        <v>15</v>
      </c>
      <c r="K44" s="73">
        <v>1000</v>
      </c>
      <c r="L44" s="75" t="s">
        <v>445</v>
      </c>
    </row>
    <row r="45" spans="1:12" ht="14.25">
      <c r="A45" s="73"/>
      <c r="B45" s="76"/>
      <c r="C45" s="73"/>
      <c r="D45" s="73"/>
      <c r="E45" s="73"/>
      <c r="F45" s="73"/>
      <c r="G45" s="73"/>
      <c r="H45" s="73"/>
      <c r="I45" s="73"/>
      <c r="J45" s="73"/>
      <c r="K45" s="73"/>
      <c r="L45" s="73"/>
    </row>
    <row r="46" spans="1:12" ht="14.25">
      <c r="A46" s="73">
        <v>22</v>
      </c>
      <c r="B46" s="74" t="s">
        <v>169</v>
      </c>
      <c r="C46" s="75" t="s">
        <v>170</v>
      </c>
      <c r="D46" s="75" t="s">
        <v>19</v>
      </c>
      <c r="E46" s="75" t="s">
        <v>74</v>
      </c>
      <c r="F46" s="75" t="s">
        <v>133</v>
      </c>
      <c r="G46" s="75" t="s">
        <v>172</v>
      </c>
      <c r="H46" s="75" t="s">
        <v>447</v>
      </c>
      <c r="I46" s="73">
        <v>7</v>
      </c>
      <c r="J46" s="73">
        <v>27</v>
      </c>
      <c r="K46" s="73">
        <v>200</v>
      </c>
      <c r="L46" s="75"/>
    </row>
    <row r="47" spans="1:12" ht="14.25">
      <c r="A47" s="73"/>
      <c r="B47" s="76"/>
      <c r="C47" s="73"/>
      <c r="D47" s="73"/>
      <c r="E47" s="73"/>
      <c r="F47" s="73"/>
      <c r="G47" s="73"/>
      <c r="H47" s="73"/>
      <c r="I47" s="73"/>
      <c r="J47" s="73"/>
      <c r="K47" s="73"/>
      <c r="L47" s="73"/>
    </row>
    <row r="48" spans="1:12" ht="14.25">
      <c r="A48" s="73">
        <v>23</v>
      </c>
      <c r="B48" s="74" t="s">
        <v>176</v>
      </c>
      <c r="C48" s="75" t="s">
        <v>177</v>
      </c>
      <c r="D48" s="75" t="s">
        <v>19</v>
      </c>
      <c r="E48" s="75" t="s">
        <v>96</v>
      </c>
      <c r="F48" s="75" t="s">
        <v>178</v>
      </c>
      <c r="G48" s="75" t="s">
        <v>179</v>
      </c>
      <c r="H48" s="75" t="s">
        <v>452</v>
      </c>
      <c r="I48" s="73">
        <v>5</v>
      </c>
      <c r="J48" s="73">
        <v>20</v>
      </c>
      <c r="K48" s="73">
        <v>80</v>
      </c>
      <c r="L48" s="75" t="s">
        <v>453</v>
      </c>
    </row>
    <row r="49" spans="1:12" ht="14.25">
      <c r="A49" s="73"/>
      <c r="B49" s="76"/>
      <c r="C49" s="73"/>
      <c r="D49" s="73"/>
      <c r="E49" s="73"/>
      <c r="F49" s="73"/>
      <c r="G49" s="73"/>
      <c r="H49" s="73"/>
      <c r="I49" s="73"/>
      <c r="J49" s="73"/>
      <c r="K49" s="73"/>
      <c r="L49" s="73"/>
    </row>
    <row r="50" spans="1:12" ht="14.25">
      <c r="A50" s="73">
        <v>24</v>
      </c>
      <c r="B50" s="74" t="s">
        <v>183</v>
      </c>
      <c r="C50" s="75" t="s">
        <v>184</v>
      </c>
      <c r="D50" s="75" t="s">
        <v>19</v>
      </c>
      <c r="E50" s="75" t="s">
        <v>186</v>
      </c>
      <c r="F50" s="75" t="s">
        <v>187</v>
      </c>
      <c r="G50" s="75" t="s">
        <v>188</v>
      </c>
      <c r="H50" s="75" t="s">
        <v>446</v>
      </c>
      <c r="I50" s="73">
        <v>9</v>
      </c>
      <c r="J50" s="73">
        <v>45</v>
      </c>
      <c r="K50" s="73">
        <v>200</v>
      </c>
      <c r="L50" s="75" t="s">
        <v>451</v>
      </c>
    </row>
    <row r="51" spans="1:12" ht="14.25">
      <c r="A51" s="73"/>
      <c r="B51" s="76"/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1:12" ht="14.25">
      <c r="A52" s="73">
        <v>25</v>
      </c>
      <c r="B52" s="74" t="s">
        <v>192</v>
      </c>
      <c r="C52" s="75" t="s">
        <v>193</v>
      </c>
      <c r="D52" s="75" t="s">
        <v>36</v>
      </c>
      <c r="E52" s="75" t="s">
        <v>194</v>
      </c>
      <c r="F52" s="75" t="s">
        <v>195</v>
      </c>
      <c r="G52" s="75" t="s">
        <v>196</v>
      </c>
      <c r="H52" s="75" t="s">
        <v>444</v>
      </c>
      <c r="I52" s="73">
        <v>44</v>
      </c>
      <c r="J52" s="73">
        <v>171</v>
      </c>
      <c r="K52" s="73">
        <v>880</v>
      </c>
      <c r="L52" s="75" t="s">
        <v>453</v>
      </c>
    </row>
    <row r="53" spans="1:12" ht="14.25">
      <c r="A53" s="73"/>
      <c r="B53" s="76"/>
      <c r="C53" s="73"/>
      <c r="D53" s="73"/>
      <c r="E53" s="73"/>
      <c r="F53" s="73"/>
      <c r="G53" s="73"/>
      <c r="H53" s="73"/>
      <c r="I53" s="73"/>
      <c r="J53" s="73"/>
      <c r="K53" s="73"/>
      <c r="L53" s="73"/>
    </row>
    <row r="54" spans="1:12" ht="14.25">
      <c r="A54" s="73">
        <v>26</v>
      </c>
      <c r="B54" s="74" t="s">
        <v>199</v>
      </c>
      <c r="C54" s="75" t="s">
        <v>200</v>
      </c>
      <c r="D54" s="75" t="s">
        <v>19</v>
      </c>
      <c r="E54" s="75" t="s">
        <v>186</v>
      </c>
      <c r="F54" s="75" t="s">
        <v>187</v>
      </c>
      <c r="G54" s="75" t="s">
        <v>201</v>
      </c>
      <c r="H54" s="75" t="s">
        <v>446</v>
      </c>
      <c r="I54" s="73">
        <v>3</v>
      </c>
      <c r="J54" s="73">
        <v>11</v>
      </c>
      <c r="K54" s="73">
        <v>40.6</v>
      </c>
      <c r="L54" s="75"/>
    </row>
    <row r="55" spans="1:12" ht="14.25">
      <c r="A55" s="73"/>
      <c r="B55" s="76"/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1:12" ht="14.25">
      <c r="A56" s="73">
        <v>27</v>
      </c>
      <c r="B56" s="74" t="s">
        <v>205</v>
      </c>
      <c r="C56" s="75" t="s">
        <v>206</v>
      </c>
      <c r="D56" s="75" t="s">
        <v>19</v>
      </c>
      <c r="E56" s="75" t="s">
        <v>207</v>
      </c>
      <c r="F56" s="75" t="s">
        <v>208</v>
      </c>
      <c r="G56" s="75" t="s">
        <v>209</v>
      </c>
      <c r="H56" s="75" t="s">
        <v>446</v>
      </c>
      <c r="I56" s="73">
        <v>2</v>
      </c>
      <c r="J56" s="73">
        <v>8</v>
      </c>
      <c r="K56" s="73">
        <v>20</v>
      </c>
      <c r="L56" s="75" t="s">
        <v>451</v>
      </c>
    </row>
    <row r="57" spans="1:12" ht="14.25">
      <c r="A57" s="73"/>
      <c r="B57" s="76"/>
      <c r="C57" s="73"/>
      <c r="D57" s="73"/>
      <c r="E57" s="73"/>
      <c r="F57" s="73"/>
      <c r="G57" s="73"/>
      <c r="H57" s="73"/>
      <c r="I57" s="73"/>
      <c r="J57" s="73"/>
      <c r="K57" s="73"/>
      <c r="L57" s="73"/>
    </row>
    <row r="58" spans="1:12" ht="14.25">
      <c r="A58" s="73">
        <v>28</v>
      </c>
      <c r="B58" s="74" t="s">
        <v>213</v>
      </c>
      <c r="C58" s="75" t="s">
        <v>214</v>
      </c>
      <c r="D58" s="75" t="s">
        <v>19</v>
      </c>
      <c r="E58" s="75" t="s">
        <v>186</v>
      </c>
      <c r="F58" s="75" t="s">
        <v>187</v>
      </c>
      <c r="G58" s="75" t="s">
        <v>215</v>
      </c>
      <c r="H58" s="75" t="s">
        <v>446</v>
      </c>
      <c r="I58" s="73">
        <v>18</v>
      </c>
      <c r="J58" s="73">
        <v>65</v>
      </c>
      <c r="K58" s="73">
        <v>180</v>
      </c>
      <c r="L58" s="75" t="s">
        <v>448</v>
      </c>
    </row>
    <row r="59" spans="1:12" ht="14.25">
      <c r="A59" s="73"/>
      <c r="B59" s="76"/>
      <c r="C59" s="73"/>
      <c r="D59" s="73"/>
      <c r="E59" s="73"/>
      <c r="F59" s="73"/>
      <c r="G59" s="73"/>
      <c r="H59" s="73"/>
      <c r="I59" s="73"/>
      <c r="J59" s="73"/>
      <c r="K59" s="73"/>
      <c r="L59" s="73"/>
    </row>
    <row r="60" spans="1:12" ht="14.25">
      <c r="A60" s="73">
        <v>29</v>
      </c>
      <c r="B60" s="74" t="s">
        <v>219</v>
      </c>
      <c r="C60" s="75" t="s">
        <v>220</v>
      </c>
      <c r="D60" s="75" t="s">
        <v>19</v>
      </c>
      <c r="E60" s="75" t="s">
        <v>186</v>
      </c>
      <c r="F60" s="75" t="s">
        <v>221</v>
      </c>
      <c r="G60" s="75" t="s">
        <v>222</v>
      </c>
      <c r="H60" s="75" t="s">
        <v>446</v>
      </c>
      <c r="I60" s="73">
        <v>10</v>
      </c>
      <c r="J60" s="73">
        <v>45</v>
      </c>
      <c r="K60" s="73">
        <v>150</v>
      </c>
      <c r="L60" s="75" t="s">
        <v>449</v>
      </c>
    </row>
    <row r="61" spans="1:12" ht="14.25">
      <c r="A61" s="73"/>
      <c r="B61" s="76"/>
      <c r="C61" s="73"/>
      <c r="D61" s="73"/>
      <c r="E61" s="73"/>
      <c r="F61" s="73"/>
      <c r="G61" s="73"/>
      <c r="H61" s="73"/>
      <c r="I61" s="73"/>
      <c r="J61" s="73"/>
      <c r="K61" s="73"/>
      <c r="L61" s="73"/>
    </row>
    <row r="62" spans="1:12" ht="14.25">
      <c r="A62" s="73">
        <v>30</v>
      </c>
      <c r="B62" s="74" t="s">
        <v>226</v>
      </c>
      <c r="C62" s="75" t="s">
        <v>227</v>
      </c>
      <c r="D62" s="75" t="s">
        <v>19</v>
      </c>
      <c r="E62" s="75" t="s">
        <v>186</v>
      </c>
      <c r="F62" s="75" t="s">
        <v>228</v>
      </c>
      <c r="G62" s="75" t="s">
        <v>229</v>
      </c>
      <c r="H62" s="75" t="s">
        <v>447</v>
      </c>
      <c r="I62" s="73">
        <v>8</v>
      </c>
      <c r="J62" s="73">
        <v>31</v>
      </c>
      <c r="K62" s="73">
        <v>150</v>
      </c>
      <c r="L62" s="75"/>
    </row>
    <row r="63" spans="1:12" ht="14.25">
      <c r="A63" s="73"/>
      <c r="B63" s="76"/>
      <c r="C63" s="73"/>
      <c r="D63" s="73"/>
      <c r="E63" s="73"/>
      <c r="F63" s="73"/>
      <c r="G63" s="73"/>
      <c r="H63" s="73"/>
      <c r="I63" s="73"/>
      <c r="J63" s="73"/>
      <c r="K63" s="73"/>
      <c r="L63" s="73"/>
    </row>
    <row r="64" spans="1:12" ht="14.25">
      <c r="A64" s="73">
        <v>31</v>
      </c>
      <c r="B64" s="74" t="s">
        <v>233</v>
      </c>
      <c r="C64" s="75" t="s">
        <v>234</v>
      </c>
      <c r="D64" s="75" t="s">
        <v>19</v>
      </c>
      <c r="E64" s="75" t="s">
        <v>186</v>
      </c>
      <c r="F64" s="75" t="s">
        <v>228</v>
      </c>
      <c r="G64" s="75" t="s">
        <v>235</v>
      </c>
      <c r="H64" s="75" t="s">
        <v>452</v>
      </c>
      <c r="I64" s="73">
        <v>10</v>
      </c>
      <c r="J64" s="73">
        <v>46</v>
      </c>
      <c r="K64" s="73">
        <v>300</v>
      </c>
      <c r="L64" s="75" t="s">
        <v>453</v>
      </c>
    </row>
    <row r="65" spans="1:12" ht="14.25">
      <c r="A65" s="73"/>
      <c r="B65" s="76"/>
      <c r="C65" s="73"/>
      <c r="D65" s="73"/>
      <c r="E65" s="73"/>
      <c r="F65" s="73"/>
      <c r="G65" s="73"/>
      <c r="H65" s="73"/>
      <c r="I65" s="73"/>
      <c r="J65" s="73"/>
      <c r="K65" s="73"/>
      <c r="L65" s="73"/>
    </row>
    <row r="66" spans="1:12" ht="14.25">
      <c r="A66" s="73">
        <v>32</v>
      </c>
      <c r="B66" s="74" t="s">
        <v>239</v>
      </c>
      <c r="C66" s="75" t="s">
        <v>240</v>
      </c>
      <c r="D66" s="75" t="s">
        <v>19</v>
      </c>
      <c r="E66" s="75" t="s">
        <v>82</v>
      </c>
      <c r="F66" s="75" t="s">
        <v>241</v>
      </c>
      <c r="G66" s="75" t="s">
        <v>242</v>
      </c>
      <c r="H66" s="75" t="s">
        <v>444</v>
      </c>
      <c r="I66" s="73">
        <v>7</v>
      </c>
      <c r="J66" s="73">
        <v>28</v>
      </c>
      <c r="K66" s="73">
        <v>100</v>
      </c>
      <c r="L66" s="75" t="s">
        <v>445</v>
      </c>
    </row>
    <row r="67" spans="1:12" ht="14.25">
      <c r="A67" s="73"/>
      <c r="B67" s="76"/>
      <c r="C67" s="73"/>
      <c r="D67" s="73"/>
      <c r="E67" s="73"/>
      <c r="F67" s="73"/>
      <c r="G67" s="73"/>
      <c r="H67" s="73"/>
      <c r="I67" s="73"/>
      <c r="J67" s="73"/>
      <c r="K67" s="73"/>
      <c r="L67" s="73"/>
    </row>
    <row r="68" spans="1:12" ht="14.25">
      <c r="A68" s="73">
        <v>33</v>
      </c>
      <c r="B68" s="74" t="s">
        <v>246</v>
      </c>
      <c r="C68" s="75" t="s">
        <v>247</v>
      </c>
      <c r="D68" s="75" t="s">
        <v>19</v>
      </c>
      <c r="E68" s="75" t="s">
        <v>186</v>
      </c>
      <c r="F68" s="75" t="s">
        <v>228</v>
      </c>
      <c r="G68" s="75" t="s">
        <v>248</v>
      </c>
      <c r="H68" s="75" t="s">
        <v>452</v>
      </c>
      <c r="I68" s="73">
        <v>4</v>
      </c>
      <c r="J68" s="73">
        <v>17</v>
      </c>
      <c r="K68" s="73">
        <v>120</v>
      </c>
      <c r="L68" s="75" t="s">
        <v>453</v>
      </c>
    </row>
    <row r="69" spans="1:12" ht="14.25">
      <c r="A69" s="73"/>
      <c r="B69" s="76"/>
      <c r="C69" s="73"/>
      <c r="D69" s="73"/>
      <c r="E69" s="73"/>
      <c r="F69" s="73"/>
      <c r="G69" s="73"/>
      <c r="H69" s="73"/>
      <c r="I69" s="73"/>
      <c r="J69" s="73"/>
      <c r="K69" s="73"/>
      <c r="L69" s="73"/>
    </row>
    <row r="70" spans="1:12" ht="14.25">
      <c r="A70" s="73">
        <v>34</v>
      </c>
      <c r="B70" s="74" t="s">
        <v>252</v>
      </c>
      <c r="C70" s="75" t="s">
        <v>253</v>
      </c>
      <c r="D70" s="75" t="s">
        <v>19</v>
      </c>
      <c r="E70" s="75" t="s">
        <v>20</v>
      </c>
      <c r="F70" s="75" t="s">
        <v>254</v>
      </c>
      <c r="G70" s="75" t="s">
        <v>255</v>
      </c>
      <c r="H70" s="75" t="s">
        <v>446</v>
      </c>
      <c r="I70" s="73">
        <v>16</v>
      </c>
      <c r="J70" s="73">
        <v>80</v>
      </c>
      <c r="K70" s="73">
        <v>200</v>
      </c>
      <c r="L70" s="75" t="s">
        <v>451</v>
      </c>
    </row>
    <row r="71" spans="1:12" ht="14.25">
      <c r="A71" s="73"/>
      <c r="B71" s="76"/>
      <c r="C71" s="73"/>
      <c r="D71" s="73"/>
      <c r="E71" s="73"/>
      <c r="F71" s="73"/>
      <c r="G71" s="73"/>
      <c r="H71" s="73"/>
      <c r="I71" s="73"/>
      <c r="J71" s="73"/>
      <c r="K71" s="73"/>
      <c r="L71" s="73"/>
    </row>
    <row r="72" spans="1:12" ht="14.25">
      <c r="A72" s="73">
        <v>35</v>
      </c>
      <c r="B72" s="74" t="s">
        <v>259</v>
      </c>
      <c r="C72" s="75" t="s">
        <v>260</v>
      </c>
      <c r="D72" s="75" t="s">
        <v>36</v>
      </c>
      <c r="E72" s="75" t="s">
        <v>20</v>
      </c>
      <c r="F72" s="75" t="s">
        <v>254</v>
      </c>
      <c r="G72" s="75" t="s">
        <v>261</v>
      </c>
      <c r="H72" s="75" t="s">
        <v>452</v>
      </c>
      <c r="I72" s="73">
        <v>54</v>
      </c>
      <c r="J72" s="73">
        <v>258</v>
      </c>
      <c r="K72" s="73">
        <v>810</v>
      </c>
      <c r="L72" s="75" t="s">
        <v>453</v>
      </c>
    </row>
    <row r="73" spans="1:12" ht="14.25">
      <c r="A73" s="73"/>
      <c r="B73" s="76"/>
      <c r="C73" s="73"/>
      <c r="D73" s="73"/>
      <c r="E73" s="73"/>
      <c r="F73" s="73"/>
      <c r="G73" s="73"/>
      <c r="H73" s="73"/>
      <c r="I73" s="73"/>
      <c r="J73" s="73"/>
      <c r="K73" s="73"/>
      <c r="L73" s="73"/>
    </row>
    <row r="74" spans="1:12" ht="14.25">
      <c r="A74" s="73">
        <v>36</v>
      </c>
      <c r="B74" s="74" t="s">
        <v>265</v>
      </c>
      <c r="C74" s="75" t="s">
        <v>266</v>
      </c>
      <c r="D74" s="75" t="s">
        <v>19</v>
      </c>
      <c r="E74" s="75" t="s">
        <v>28</v>
      </c>
      <c r="F74" s="75" t="s">
        <v>29</v>
      </c>
      <c r="G74" s="75" t="s">
        <v>267</v>
      </c>
      <c r="H74" s="75" t="s">
        <v>444</v>
      </c>
      <c r="I74" s="73">
        <v>13</v>
      </c>
      <c r="J74" s="73">
        <v>30</v>
      </c>
      <c r="K74" s="73">
        <v>260</v>
      </c>
      <c r="L74" s="75" t="s">
        <v>445</v>
      </c>
    </row>
    <row r="75" spans="1:12" ht="14.25">
      <c r="A75" s="73"/>
      <c r="B75" s="76"/>
      <c r="C75" s="73"/>
      <c r="D75" s="73"/>
      <c r="E75" s="73"/>
      <c r="F75" s="73"/>
      <c r="G75" s="73"/>
      <c r="H75" s="73"/>
      <c r="I75" s="73"/>
      <c r="J75" s="73"/>
      <c r="K75" s="73"/>
      <c r="L75" s="73"/>
    </row>
    <row r="76" spans="1:12" ht="14.25">
      <c r="A76" s="73">
        <v>37</v>
      </c>
      <c r="B76" s="74" t="s">
        <v>271</v>
      </c>
      <c r="C76" s="75" t="s">
        <v>272</v>
      </c>
      <c r="D76" s="75" t="s">
        <v>19</v>
      </c>
      <c r="E76" s="75" t="s">
        <v>186</v>
      </c>
      <c r="F76" s="75" t="s">
        <v>273</v>
      </c>
      <c r="G76" s="75" t="s">
        <v>274</v>
      </c>
      <c r="H76" s="74" t="s">
        <v>446</v>
      </c>
      <c r="I76" s="73">
        <v>6</v>
      </c>
      <c r="J76" s="73">
        <v>23</v>
      </c>
      <c r="K76" s="73">
        <v>100</v>
      </c>
      <c r="L76" s="75"/>
    </row>
    <row r="77" spans="1:12" ht="14.25">
      <c r="A77" s="73"/>
      <c r="B77" s="76"/>
      <c r="C77" s="73"/>
      <c r="D77" s="73"/>
      <c r="E77" s="73"/>
      <c r="F77" s="73"/>
      <c r="G77" s="73"/>
      <c r="H77" s="76"/>
      <c r="I77" s="73"/>
      <c r="J77" s="73"/>
      <c r="K77" s="73"/>
      <c r="L77" s="73"/>
    </row>
    <row r="78" spans="1:12" ht="14.25">
      <c r="A78" s="73">
        <v>38</v>
      </c>
      <c r="B78" s="74" t="s">
        <v>279</v>
      </c>
      <c r="C78" s="75" t="s">
        <v>280</v>
      </c>
      <c r="D78" s="75" t="s">
        <v>19</v>
      </c>
      <c r="E78" s="75" t="s">
        <v>186</v>
      </c>
      <c r="F78" s="75" t="s">
        <v>228</v>
      </c>
      <c r="G78" s="75" t="s">
        <v>281</v>
      </c>
      <c r="H78" s="75" t="s">
        <v>447</v>
      </c>
      <c r="I78" s="73">
        <v>8</v>
      </c>
      <c r="J78" s="73">
        <v>24</v>
      </c>
      <c r="K78" s="73">
        <v>150</v>
      </c>
      <c r="L78" s="75"/>
    </row>
    <row r="79" spans="1:12" ht="14.25">
      <c r="A79" s="73"/>
      <c r="B79" s="76"/>
      <c r="C79" s="73"/>
      <c r="D79" s="73"/>
      <c r="E79" s="73"/>
      <c r="F79" s="73"/>
      <c r="G79" s="73"/>
      <c r="H79" s="73"/>
      <c r="I79" s="73"/>
      <c r="J79" s="73"/>
      <c r="K79" s="73"/>
      <c r="L79" s="73"/>
    </row>
    <row r="80" spans="1:12" ht="14.25">
      <c r="A80" s="73">
        <v>39</v>
      </c>
      <c r="B80" s="74" t="s">
        <v>283</v>
      </c>
      <c r="C80" s="75" t="s">
        <v>284</v>
      </c>
      <c r="D80" s="75" t="s">
        <v>19</v>
      </c>
      <c r="E80" s="75" t="s">
        <v>20</v>
      </c>
      <c r="F80" s="75" t="s">
        <v>254</v>
      </c>
      <c r="G80" s="75" t="s">
        <v>285</v>
      </c>
      <c r="H80" s="75" t="s">
        <v>444</v>
      </c>
      <c r="I80" s="73">
        <v>5</v>
      </c>
      <c r="J80" s="73">
        <v>13</v>
      </c>
      <c r="K80" s="73">
        <v>75</v>
      </c>
      <c r="L80" s="75" t="s">
        <v>453</v>
      </c>
    </row>
    <row r="81" spans="1:12" ht="14.25">
      <c r="A81" s="73"/>
      <c r="B81" s="76"/>
      <c r="C81" s="73"/>
      <c r="D81" s="73"/>
      <c r="E81" s="73"/>
      <c r="F81" s="73"/>
      <c r="G81" s="73"/>
      <c r="H81" s="73"/>
      <c r="I81" s="73"/>
      <c r="J81" s="73"/>
      <c r="K81" s="73"/>
      <c r="L81" s="73"/>
    </row>
    <row r="82" spans="1:12" ht="14.25">
      <c r="A82" s="73">
        <v>40</v>
      </c>
      <c r="B82" s="74" t="s">
        <v>289</v>
      </c>
      <c r="C82" s="75" t="s">
        <v>290</v>
      </c>
      <c r="D82" s="75" t="s">
        <v>291</v>
      </c>
      <c r="E82" s="75" t="s">
        <v>194</v>
      </c>
      <c r="F82" s="75" t="s">
        <v>292</v>
      </c>
      <c r="G82" s="75" t="s">
        <v>293</v>
      </c>
      <c r="H82" s="75" t="s">
        <v>446</v>
      </c>
      <c r="I82" s="73">
        <v>300</v>
      </c>
      <c r="J82" s="73">
        <v>1600</v>
      </c>
      <c r="K82" s="73">
        <v>3000</v>
      </c>
      <c r="L82" s="75"/>
    </row>
    <row r="83" spans="1:12" ht="14.25">
      <c r="A83" s="73"/>
      <c r="B83" s="76"/>
      <c r="C83" s="73"/>
      <c r="D83" s="73"/>
      <c r="E83" s="73"/>
      <c r="F83" s="73"/>
      <c r="G83" s="73"/>
      <c r="H83" s="73"/>
      <c r="I83" s="73"/>
      <c r="J83" s="73"/>
      <c r="K83" s="73"/>
      <c r="L83" s="73"/>
    </row>
    <row r="84" spans="1:12" ht="14.25">
      <c r="A84" s="73">
        <v>41</v>
      </c>
      <c r="B84" s="74" t="s">
        <v>295</v>
      </c>
      <c r="C84" s="75" t="s">
        <v>296</v>
      </c>
      <c r="D84" s="75" t="s">
        <v>19</v>
      </c>
      <c r="E84" s="75" t="s">
        <v>20</v>
      </c>
      <c r="F84" s="75" t="s">
        <v>297</v>
      </c>
      <c r="G84" s="75" t="s">
        <v>298</v>
      </c>
      <c r="H84" s="75" t="s">
        <v>447</v>
      </c>
      <c r="I84" s="73">
        <v>16</v>
      </c>
      <c r="J84" s="73">
        <v>61</v>
      </c>
      <c r="K84" s="73">
        <v>300</v>
      </c>
      <c r="L84" s="75" t="s">
        <v>448</v>
      </c>
    </row>
    <row r="85" spans="1:12" ht="14.25">
      <c r="A85" s="73"/>
      <c r="B85" s="76"/>
      <c r="C85" s="73"/>
      <c r="D85" s="73"/>
      <c r="E85" s="73"/>
      <c r="F85" s="73"/>
      <c r="G85" s="73"/>
      <c r="H85" s="73"/>
      <c r="I85" s="73"/>
      <c r="J85" s="73"/>
      <c r="K85" s="73"/>
      <c r="L85" s="73"/>
    </row>
    <row r="86" spans="1:12" ht="14.25">
      <c r="A86" s="73">
        <v>42</v>
      </c>
      <c r="B86" s="74" t="s">
        <v>302</v>
      </c>
      <c r="C86" s="75" t="s">
        <v>303</v>
      </c>
      <c r="D86" s="75" t="s">
        <v>19</v>
      </c>
      <c r="E86" s="75" t="s">
        <v>20</v>
      </c>
      <c r="F86" s="75" t="s">
        <v>297</v>
      </c>
      <c r="G86" s="75" t="s">
        <v>304</v>
      </c>
      <c r="H86" s="75" t="s">
        <v>446</v>
      </c>
      <c r="I86" s="73">
        <v>37</v>
      </c>
      <c r="J86" s="73">
        <v>87</v>
      </c>
      <c r="K86" s="73">
        <v>370</v>
      </c>
      <c r="L86" s="75" t="s">
        <v>449</v>
      </c>
    </row>
    <row r="87" spans="1:12" ht="14.25">
      <c r="A87" s="73"/>
      <c r="B87" s="76"/>
      <c r="C87" s="73"/>
      <c r="D87" s="73"/>
      <c r="E87" s="73"/>
      <c r="F87" s="73"/>
      <c r="G87" s="73"/>
      <c r="H87" s="73"/>
      <c r="I87" s="73"/>
      <c r="J87" s="73"/>
      <c r="K87" s="73"/>
      <c r="L87" s="73"/>
    </row>
    <row r="88" spans="1:12" ht="14.25">
      <c r="A88" s="73">
        <v>43</v>
      </c>
      <c r="B88" s="74" t="s">
        <v>307</v>
      </c>
      <c r="C88" s="75" t="s">
        <v>308</v>
      </c>
      <c r="D88" s="75" t="s">
        <v>19</v>
      </c>
      <c r="E88" s="75" t="s">
        <v>20</v>
      </c>
      <c r="F88" s="75" t="s">
        <v>297</v>
      </c>
      <c r="G88" s="75" t="s">
        <v>309</v>
      </c>
      <c r="H88" s="75" t="s">
        <v>444</v>
      </c>
      <c r="I88" s="73">
        <v>21</v>
      </c>
      <c r="J88" s="73">
        <v>97</v>
      </c>
      <c r="K88" s="73">
        <v>300</v>
      </c>
      <c r="L88" s="75" t="s">
        <v>445</v>
      </c>
    </row>
    <row r="89" spans="1:12" ht="14.25">
      <c r="A89" s="73"/>
      <c r="B89" s="76"/>
      <c r="C89" s="73"/>
      <c r="D89" s="73"/>
      <c r="E89" s="73"/>
      <c r="F89" s="73"/>
      <c r="G89" s="73"/>
      <c r="H89" s="73"/>
      <c r="I89" s="73"/>
      <c r="J89" s="73"/>
      <c r="K89" s="73"/>
      <c r="L89" s="73"/>
    </row>
    <row r="90" spans="1:12" ht="14.25">
      <c r="A90" s="73">
        <v>44</v>
      </c>
      <c r="B90" s="74" t="s">
        <v>313</v>
      </c>
      <c r="C90" s="75" t="s">
        <v>314</v>
      </c>
      <c r="D90" s="75" t="s">
        <v>36</v>
      </c>
      <c r="E90" s="75" t="s">
        <v>51</v>
      </c>
      <c r="F90" s="75" t="s">
        <v>315</v>
      </c>
      <c r="G90" s="75" t="s">
        <v>316</v>
      </c>
      <c r="H90" s="75" t="s">
        <v>446</v>
      </c>
      <c r="I90" s="73">
        <v>28</v>
      </c>
      <c r="J90" s="73">
        <v>83</v>
      </c>
      <c r="K90" s="73">
        <v>560</v>
      </c>
      <c r="L90" s="75" t="s">
        <v>449</v>
      </c>
    </row>
    <row r="91" spans="1:12" ht="14.25">
      <c r="A91" s="73"/>
      <c r="B91" s="76"/>
      <c r="C91" s="73"/>
      <c r="D91" s="73"/>
      <c r="E91" s="73"/>
      <c r="F91" s="73"/>
      <c r="G91" s="73"/>
      <c r="H91" s="73"/>
      <c r="I91" s="73"/>
      <c r="J91" s="73"/>
      <c r="K91" s="73"/>
      <c r="L91" s="73"/>
    </row>
  </sheetData>
  <sheetProtection/>
  <mergeCells count="537">
    <mergeCell ref="A1:L1"/>
    <mergeCell ref="E2:G2"/>
    <mergeCell ref="I2:K2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C2:C3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D2:D3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8:D69"/>
    <mergeCell ref="D70:D71"/>
    <mergeCell ref="D72:D73"/>
    <mergeCell ref="D74:D75"/>
    <mergeCell ref="D76:D77"/>
    <mergeCell ref="D78:D79"/>
    <mergeCell ref="D80:D81"/>
    <mergeCell ref="D82:D83"/>
    <mergeCell ref="D84:D85"/>
    <mergeCell ref="D86:D87"/>
    <mergeCell ref="D88:D89"/>
    <mergeCell ref="D90:D91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4:E65"/>
    <mergeCell ref="E66:E67"/>
    <mergeCell ref="E68:E69"/>
    <mergeCell ref="E70:E71"/>
    <mergeCell ref="E72:E73"/>
    <mergeCell ref="E74:E75"/>
    <mergeCell ref="E76:E77"/>
    <mergeCell ref="E78:E79"/>
    <mergeCell ref="E80:E81"/>
    <mergeCell ref="E82:E83"/>
    <mergeCell ref="E84:E85"/>
    <mergeCell ref="E86:E87"/>
    <mergeCell ref="E88:E89"/>
    <mergeCell ref="E90:E91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66:F67"/>
    <mergeCell ref="F68:F69"/>
    <mergeCell ref="F70:F71"/>
    <mergeCell ref="F72:F73"/>
    <mergeCell ref="F74:F75"/>
    <mergeCell ref="F76:F77"/>
    <mergeCell ref="F78:F79"/>
    <mergeCell ref="F80:F81"/>
    <mergeCell ref="F82:F83"/>
    <mergeCell ref="F84:F85"/>
    <mergeCell ref="F86:F87"/>
    <mergeCell ref="F88:F89"/>
    <mergeCell ref="F90:F91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42:G43"/>
    <mergeCell ref="G44:G45"/>
    <mergeCell ref="G46:G47"/>
    <mergeCell ref="G48:G49"/>
    <mergeCell ref="G50:G51"/>
    <mergeCell ref="G52:G53"/>
    <mergeCell ref="G54:G55"/>
    <mergeCell ref="G56:G57"/>
    <mergeCell ref="G58:G59"/>
    <mergeCell ref="G60:G61"/>
    <mergeCell ref="G62:G63"/>
    <mergeCell ref="G64:G65"/>
    <mergeCell ref="G66:G67"/>
    <mergeCell ref="G68:G69"/>
    <mergeCell ref="G70:G71"/>
    <mergeCell ref="G72:G73"/>
    <mergeCell ref="G74:G75"/>
    <mergeCell ref="G76:G77"/>
    <mergeCell ref="G78:G79"/>
    <mergeCell ref="G80:G81"/>
    <mergeCell ref="G82:G83"/>
    <mergeCell ref="G84:G85"/>
    <mergeCell ref="G86:G87"/>
    <mergeCell ref="G88:G89"/>
    <mergeCell ref="G90:G91"/>
    <mergeCell ref="H2:H3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66:H67"/>
    <mergeCell ref="H68:H69"/>
    <mergeCell ref="H70:H71"/>
    <mergeCell ref="H72:H73"/>
    <mergeCell ref="H74:H75"/>
    <mergeCell ref="H76:H77"/>
    <mergeCell ref="H78:H79"/>
    <mergeCell ref="H80:H81"/>
    <mergeCell ref="H82:H83"/>
    <mergeCell ref="H84:H85"/>
    <mergeCell ref="H86:H87"/>
    <mergeCell ref="H88:H89"/>
    <mergeCell ref="H90:H91"/>
    <mergeCell ref="I4:I5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26:I27"/>
    <mergeCell ref="I28:I29"/>
    <mergeCell ref="I30:I31"/>
    <mergeCell ref="I32:I33"/>
    <mergeCell ref="I34:I35"/>
    <mergeCell ref="I36:I37"/>
    <mergeCell ref="I38:I39"/>
    <mergeCell ref="I40:I41"/>
    <mergeCell ref="I42:I43"/>
    <mergeCell ref="I44:I45"/>
    <mergeCell ref="I46:I47"/>
    <mergeCell ref="I48:I49"/>
    <mergeCell ref="I50:I51"/>
    <mergeCell ref="I52:I53"/>
    <mergeCell ref="I54:I55"/>
    <mergeCell ref="I56:I57"/>
    <mergeCell ref="I58:I59"/>
    <mergeCell ref="I60:I61"/>
    <mergeCell ref="I62:I63"/>
    <mergeCell ref="I64:I65"/>
    <mergeCell ref="I66:I67"/>
    <mergeCell ref="I68:I69"/>
    <mergeCell ref="I70:I71"/>
    <mergeCell ref="I72:I73"/>
    <mergeCell ref="I74:I75"/>
    <mergeCell ref="I76:I77"/>
    <mergeCell ref="I78:I79"/>
    <mergeCell ref="I80:I81"/>
    <mergeCell ref="I82:I83"/>
    <mergeCell ref="I84:I85"/>
    <mergeCell ref="I86:I87"/>
    <mergeCell ref="I88:I89"/>
    <mergeCell ref="I90:I91"/>
    <mergeCell ref="J4:J5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  <mergeCell ref="J28:J29"/>
    <mergeCell ref="J30:J31"/>
    <mergeCell ref="J32:J33"/>
    <mergeCell ref="J34:J35"/>
    <mergeCell ref="J36:J37"/>
    <mergeCell ref="J38:J39"/>
    <mergeCell ref="J40:J41"/>
    <mergeCell ref="J42:J43"/>
    <mergeCell ref="J44:J45"/>
    <mergeCell ref="J46:J47"/>
    <mergeCell ref="J48:J49"/>
    <mergeCell ref="J50:J51"/>
    <mergeCell ref="J52:J53"/>
    <mergeCell ref="J54:J55"/>
    <mergeCell ref="J56:J57"/>
    <mergeCell ref="J58:J59"/>
    <mergeCell ref="J60:J61"/>
    <mergeCell ref="J62:J63"/>
    <mergeCell ref="J64:J65"/>
    <mergeCell ref="J66:J67"/>
    <mergeCell ref="J68:J69"/>
    <mergeCell ref="J70:J71"/>
    <mergeCell ref="J72:J73"/>
    <mergeCell ref="J74:J75"/>
    <mergeCell ref="J76:J77"/>
    <mergeCell ref="J78:J79"/>
    <mergeCell ref="J80:J81"/>
    <mergeCell ref="J82:J83"/>
    <mergeCell ref="J84:J85"/>
    <mergeCell ref="J86:J87"/>
    <mergeCell ref="J88:J89"/>
    <mergeCell ref="J90:J91"/>
    <mergeCell ref="K4:K5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K24:K25"/>
    <mergeCell ref="K26:K27"/>
    <mergeCell ref="K28:K29"/>
    <mergeCell ref="K30:K31"/>
    <mergeCell ref="K32:K33"/>
    <mergeCell ref="K34:K35"/>
    <mergeCell ref="K36:K37"/>
    <mergeCell ref="K38:K39"/>
    <mergeCell ref="K40:K41"/>
    <mergeCell ref="K42:K43"/>
    <mergeCell ref="K44:K45"/>
    <mergeCell ref="K46:K47"/>
    <mergeCell ref="K48:K49"/>
    <mergeCell ref="K50:K51"/>
    <mergeCell ref="K52:K53"/>
    <mergeCell ref="K54:K55"/>
    <mergeCell ref="K56:K57"/>
    <mergeCell ref="K58:K59"/>
    <mergeCell ref="K60:K61"/>
    <mergeCell ref="K62:K63"/>
    <mergeCell ref="K64:K65"/>
    <mergeCell ref="K66:K67"/>
    <mergeCell ref="K68:K69"/>
    <mergeCell ref="K70:K71"/>
    <mergeCell ref="K72:K73"/>
    <mergeCell ref="K74:K75"/>
    <mergeCell ref="K76:K77"/>
    <mergeCell ref="K78:K79"/>
    <mergeCell ref="K80:K81"/>
    <mergeCell ref="K82:K83"/>
    <mergeCell ref="K84:K85"/>
    <mergeCell ref="K86:K87"/>
    <mergeCell ref="K88:K89"/>
    <mergeCell ref="K90:K91"/>
    <mergeCell ref="L2:L3"/>
    <mergeCell ref="L4:L5"/>
    <mergeCell ref="L6:L7"/>
    <mergeCell ref="L8:L9"/>
    <mergeCell ref="L10:L11"/>
    <mergeCell ref="L12:L13"/>
    <mergeCell ref="L14:L15"/>
    <mergeCell ref="L16:L17"/>
    <mergeCell ref="L18:L19"/>
    <mergeCell ref="L20:L21"/>
    <mergeCell ref="L22:L23"/>
    <mergeCell ref="L24:L25"/>
    <mergeCell ref="L26:L27"/>
    <mergeCell ref="L28:L29"/>
    <mergeCell ref="L30:L31"/>
    <mergeCell ref="L32:L33"/>
    <mergeCell ref="L34:L35"/>
    <mergeCell ref="L36:L37"/>
    <mergeCell ref="L38:L39"/>
    <mergeCell ref="L40:L41"/>
    <mergeCell ref="L42:L43"/>
    <mergeCell ref="L44:L45"/>
    <mergeCell ref="L46:L47"/>
    <mergeCell ref="L48:L49"/>
    <mergeCell ref="L50:L51"/>
    <mergeCell ref="L52:L53"/>
    <mergeCell ref="L54:L55"/>
    <mergeCell ref="L56:L57"/>
    <mergeCell ref="L58:L59"/>
    <mergeCell ref="L60:L61"/>
    <mergeCell ref="L62:L63"/>
    <mergeCell ref="L64:L65"/>
    <mergeCell ref="L66:L67"/>
    <mergeCell ref="L68:L69"/>
    <mergeCell ref="L70:L71"/>
    <mergeCell ref="L72:L73"/>
    <mergeCell ref="L74:L75"/>
    <mergeCell ref="L76:L77"/>
    <mergeCell ref="L78:L79"/>
    <mergeCell ref="L80:L81"/>
    <mergeCell ref="L82:L83"/>
    <mergeCell ref="L84:L85"/>
    <mergeCell ref="L86:L87"/>
    <mergeCell ref="L88:L89"/>
    <mergeCell ref="L90:L91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4"/>
  <sheetViews>
    <sheetView zoomScale="85" zoomScaleNormal="85" zoomScaleSheetLayoutView="100" workbookViewId="0" topLeftCell="A1">
      <selection activeCell="E24" sqref="E24"/>
    </sheetView>
  </sheetViews>
  <sheetFormatPr defaultColWidth="8.75390625" defaultRowHeight="14.25"/>
  <cols>
    <col min="5" max="5" width="10.375" style="0" bestFit="1" customWidth="1"/>
    <col min="20" max="21" width="9.25390625" style="0" bestFit="1" customWidth="1"/>
    <col min="24" max="25" width="12.625" style="0" bestFit="1" customWidth="1"/>
  </cols>
  <sheetData>
    <row r="1" spans="1:23" ht="19.5">
      <c r="A1" s="33" t="s">
        <v>454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ht="14.25">
      <c r="A2" s="34" t="s">
        <v>455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63" t="s">
        <v>456</v>
      </c>
    </row>
    <row r="3" spans="1:23" ht="14.25">
      <c r="A3" s="35" t="s">
        <v>457</v>
      </c>
      <c r="B3" s="35" t="s">
        <v>458</v>
      </c>
      <c r="C3" s="36" t="s">
        <v>459</v>
      </c>
      <c r="D3" s="37"/>
      <c r="E3" s="38"/>
      <c r="F3" s="35" t="s">
        <v>460</v>
      </c>
      <c r="G3" s="39" t="s">
        <v>461</v>
      </c>
      <c r="H3" s="40"/>
      <c r="I3" s="35" t="s">
        <v>462</v>
      </c>
      <c r="J3" s="54" t="s">
        <v>463</v>
      </c>
      <c r="K3" s="55"/>
      <c r="L3" s="56"/>
      <c r="M3" s="57"/>
      <c r="N3" s="54" t="s">
        <v>464</v>
      </c>
      <c r="O3" s="57"/>
      <c r="P3" s="58" t="s">
        <v>465</v>
      </c>
      <c r="Q3" s="64"/>
      <c r="R3" s="35" t="s">
        <v>466</v>
      </c>
      <c r="S3" s="35" t="s">
        <v>467</v>
      </c>
      <c r="T3" s="35" t="s">
        <v>468</v>
      </c>
      <c r="U3" s="27" t="s">
        <v>469</v>
      </c>
      <c r="V3" s="35" t="s">
        <v>470</v>
      </c>
      <c r="W3" s="63"/>
    </row>
    <row r="4" spans="1:23" ht="24">
      <c r="A4" s="41"/>
      <c r="B4" s="41"/>
      <c r="C4" s="41" t="s">
        <v>471</v>
      </c>
      <c r="D4" s="41" t="s">
        <v>472</v>
      </c>
      <c r="E4" s="42" t="s">
        <v>473</v>
      </c>
      <c r="F4" s="41"/>
      <c r="G4" s="41" t="s">
        <v>474</v>
      </c>
      <c r="H4" s="43" t="s">
        <v>475</v>
      </c>
      <c r="I4" s="41"/>
      <c r="J4" s="16" t="s">
        <v>476</v>
      </c>
      <c r="K4" s="16" t="s">
        <v>477</v>
      </c>
      <c r="L4" s="16" t="s">
        <v>478</v>
      </c>
      <c r="M4" s="16" t="s">
        <v>479</v>
      </c>
      <c r="N4" s="59" t="s">
        <v>480</v>
      </c>
      <c r="O4" s="16" t="s">
        <v>481</v>
      </c>
      <c r="P4" s="16" t="s">
        <v>482</v>
      </c>
      <c r="Q4" s="41" t="s">
        <v>483</v>
      </c>
      <c r="R4" s="41"/>
      <c r="S4" s="41"/>
      <c r="T4" s="41"/>
      <c r="U4" s="28"/>
      <c r="V4" s="41"/>
      <c r="W4" s="41"/>
    </row>
    <row r="5" spans="1:23" ht="36">
      <c r="A5" s="16" t="s">
        <v>484</v>
      </c>
      <c r="B5" s="44" t="s">
        <v>485</v>
      </c>
      <c r="C5" s="16">
        <f>C17*0.75</f>
        <v>15</v>
      </c>
      <c r="D5" s="16">
        <f>D17*0.75</f>
        <v>26.25</v>
      </c>
      <c r="E5" s="16">
        <f>E17*0.5</f>
        <v>499.235</v>
      </c>
      <c r="F5" s="16">
        <f>F17*0.75</f>
        <v>0</v>
      </c>
      <c r="G5" s="16">
        <v>42.8</v>
      </c>
      <c r="H5" s="16">
        <f>H17*0.75</f>
        <v>0</v>
      </c>
      <c r="I5" s="16">
        <f>I17*0.75</f>
        <v>25.5</v>
      </c>
      <c r="J5" s="60">
        <f>J17*0.6666666667</f>
        <v>17.600000000879998</v>
      </c>
      <c r="K5" s="16">
        <f>K17</f>
        <v>164</v>
      </c>
      <c r="L5" s="16">
        <f aca="true" t="shared" si="0" ref="L5:Q5">L17*0.75</f>
        <v>12</v>
      </c>
      <c r="M5" s="16">
        <f t="shared" si="0"/>
        <v>4.5</v>
      </c>
      <c r="N5" s="16">
        <f t="shared" si="0"/>
        <v>15</v>
      </c>
      <c r="O5" s="16">
        <f t="shared" si="0"/>
        <v>75</v>
      </c>
      <c r="P5" s="16">
        <f t="shared" si="0"/>
        <v>6.6000000000000005</v>
      </c>
      <c r="Q5" s="16">
        <f t="shared" si="0"/>
        <v>19.5</v>
      </c>
      <c r="R5" s="16">
        <f>R17*0.5</f>
        <v>40</v>
      </c>
      <c r="S5" s="16" t="s">
        <v>486</v>
      </c>
      <c r="T5" s="16">
        <f aca="true" t="shared" si="1" ref="T5:T10">SUM(C5:S5)</f>
        <v>962.98500000088</v>
      </c>
      <c r="U5" s="27">
        <f>T5+T6</f>
        <v>3371.12500000088</v>
      </c>
      <c r="V5" s="16">
        <f>SUM(T5:T10)</f>
        <v>5639.99</v>
      </c>
      <c r="W5" s="16"/>
    </row>
    <row r="6" spans="1:23" ht="36">
      <c r="A6" s="16"/>
      <c r="B6" s="44" t="s">
        <v>487</v>
      </c>
      <c r="C6" s="16">
        <f>C18*0.75</f>
        <v>22.5</v>
      </c>
      <c r="D6" s="16">
        <f>D18*0.75</f>
        <v>0.75</v>
      </c>
      <c r="E6" s="16">
        <f>E18*0.5</f>
        <v>1420.6799999999998</v>
      </c>
      <c r="F6" s="16">
        <f>F18*0.75</f>
        <v>0</v>
      </c>
      <c r="G6" s="16" t="s">
        <v>486</v>
      </c>
      <c r="H6" s="16">
        <f>H18</f>
        <v>432.16</v>
      </c>
      <c r="I6" s="16">
        <f>I18*0.75</f>
        <v>51.75</v>
      </c>
      <c r="J6" s="60">
        <f>J18*0.5</f>
        <v>26.4</v>
      </c>
      <c r="K6" s="16">
        <f>K18</f>
        <v>147</v>
      </c>
      <c r="L6" s="16">
        <f aca="true" t="shared" si="2" ref="L6:Q6">L18*0.75</f>
        <v>36</v>
      </c>
      <c r="M6" s="16">
        <f t="shared" si="2"/>
        <v>6.75</v>
      </c>
      <c r="N6" s="16">
        <f t="shared" si="2"/>
        <v>22.5</v>
      </c>
      <c r="O6" s="16">
        <f t="shared" si="2"/>
        <v>112.5</v>
      </c>
      <c r="P6" s="16">
        <f t="shared" si="2"/>
        <v>9.899999999999999</v>
      </c>
      <c r="Q6" s="16">
        <f t="shared" si="2"/>
        <v>29.25</v>
      </c>
      <c r="R6" s="16">
        <f>R18*0.5</f>
        <v>90</v>
      </c>
      <c r="S6" s="16" t="s">
        <v>486</v>
      </c>
      <c r="T6" s="16">
        <f t="shared" si="1"/>
        <v>2408.14</v>
      </c>
      <c r="U6" s="28"/>
      <c r="V6" s="16"/>
      <c r="W6" s="16"/>
    </row>
    <row r="7" spans="1:23" ht="36">
      <c r="A7" s="16" t="s">
        <v>488</v>
      </c>
      <c r="B7" s="44" t="s">
        <v>485</v>
      </c>
      <c r="C7" s="16">
        <f>C17*0.2</f>
        <v>4</v>
      </c>
      <c r="D7" s="16">
        <f>D17*0.2</f>
        <v>7</v>
      </c>
      <c r="E7" s="16">
        <f>E17*0.25</f>
        <v>249.6175</v>
      </c>
      <c r="F7" s="16">
        <f>F17*0.2</f>
        <v>0</v>
      </c>
      <c r="G7" s="16" t="s">
        <v>486</v>
      </c>
      <c r="H7" s="16"/>
      <c r="I7" s="16">
        <f>I17*0.2</f>
        <v>6.800000000000001</v>
      </c>
      <c r="J7" s="16">
        <f>J17*0.2</f>
        <v>5.28</v>
      </c>
      <c r="K7" s="16" t="s">
        <v>486</v>
      </c>
      <c r="L7" s="16">
        <f aca="true" t="shared" si="3" ref="L7:Q7">L17*0.2</f>
        <v>3.2</v>
      </c>
      <c r="M7" s="16">
        <f t="shared" si="3"/>
        <v>1.2000000000000002</v>
      </c>
      <c r="N7" s="16">
        <f t="shared" si="3"/>
        <v>4</v>
      </c>
      <c r="O7" s="16">
        <f t="shared" si="3"/>
        <v>20</v>
      </c>
      <c r="P7" s="16">
        <f t="shared" si="3"/>
        <v>1.7600000000000002</v>
      </c>
      <c r="Q7" s="16">
        <f t="shared" si="3"/>
        <v>5.2</v>
      </c>
      <c r="R7" s="16" t="s">
        <v>486</v>
      </c>
      <c r="S7" s="16" t="s">
        <v>486</v>
      </c>
      <c r="T7" s="16">
        <f t="shared" si="1"/>
        <v>308.05749999999995</v>
      </c>
      <c r="U7" s="27">
        <f>T7+T8</f>
        <v>1106.7974999999997</v>
      </c>
      <c r="V7" s="16"/>
      <c r="W7" s="16"/>
    </row>
    <row r="8" spans="1:23" ht="36">
      <c r="A8" s="16"/>
      <c r="B8" s="44" t="s">
        <v>487</v>
      </c>
      <c r="C8" s="16">
        <f>C18*0.2</f>
        <v>6</v>
      </c>
      <c r="D8" s="16">
        <f>D18*0.2</f>
        <v>0.2</v>
      </c>
      <c r="E8" s="16">
        <f>E18*0.25</f>
        <v>710.3399999999999</v>
      </c>
      <c r="F8" s="16">
        <f>F18*0.2</f>
        <v>0</v>
      </c>
      <c r="G8" s="16" t="s">
        <v>486</v>
      </c>
      <c r="H8" s="16"/>
      <c r="I8" s="16">
        <f>I18*0.2</f>
        <v>13.8</v>
      </c>
      <c r="J8" s="16">
        <f>J18*0.2</f>
        <v>10.56</v>
      </c>
      <c r="K8" s="16" t="s">
        <v>486</v>
      </c>
      <c r="L8" s="16">
        <f aca="true" t="shared" si="4" ref="L8:Q8">L18*0.2</f>
        <v>9.600000000000001</v>
      </c>
      <c r="M8" s="16">
        <f t="shared" si="4"/>
        <v>1.8</v>
      </c>
      <c r="N8" s="16">
        <f t="shared" si="4"/>
        <v>6</v>
      </c>
      <c r="O8" s="16">
        <f t="shared" si="4"/>
        <v>30</v>
      </c>
      <c r="P8" s="16">
        <f t="shared" si="4"/>
        <v>2.64</v>
      </c>
      <c r="Q8" s="16">
        <f t="shared" si="4"/>
        <v>7.800000000000001</v>
      </c>
      <c r="R8" s="16" t="s">
        <v>486</v>
      </c>
      <c r="S8" s="16" t="s">
        <v>486</v>
      </c>
      <c r="T8" s="16">
        <f t="shared" si="1"/>
        <v>798.7399999999998</v>
      </c>
      <c r="U8" s="28"/>
      <c r="V8" s="16"/>
      <c r="W8" s="16"/>
    </row>
    <row r="9" spans="1:23" ht="36">
      <c r="A9" s="16" t="s">
        <v>489</v>
      </c>
      <c r="B9" s="44" t="s">
        <v>485</v>
      </c>
      <c r="C9" s="16">
        <f>C17-C5-C7</f>
        <v>1</v>
      </c>
      <c r="D9" s="16">
        <f>D17-D5-D7</f>
        <v>1.75</v>
      </c>
      <c r="E9" s="16">
        <f>E17-E5-E7</f>
        <v>249.6175</v>
      </c>
      <c r="F9" s="16">
        <f>F17-F5-F7</f>
        <v>0</v>
      </c>
      <c r="G9" s="16" t="s">
        <v>486</v>
      </c>
      <c r="H9" s="16"/>
      <c r="I9" s="16">
        <f>I17-I5-I7</f>
        <v>1.6999999999999993</v>
      </c>
      <c r="J9" s="60">
        <f>J17-J5-J7</f>
        <v>3.5199999991200004</v>
      </c>
      <c r="K9" s="16" t="s">
        <v>486</v>
      </c>
      <c r="L9" s="16">
        <f aca="true" t="shared" si="5" ref="L9:Q9">L17-L5-L7</f>
        <v>0.7999999999999998</v>
      </c>
      <c r="M9" s="16">
        <f t="shared" si="5"/>
        <v>0.2999999999999998</v>
      </c>
      <c r="N9" s="16">
        <f t="shared" si="5"/>
        <v>1</v>
      </c>
      <c r="O9" s="16">
        <f t="shared" si="5"/>
        <v>5</v>
      </c>
      <c r="P9" s="16">
        <f t="shared" si="5"/>
        <v>0.43999999999999995</v>
      </c>
      <c r="Q9" s="16">
        <f t="shared" si="5"/>
        <v>1.2999999999999998</v>
      </c>
      <c r="R9" s="16">
        <f>R17-R5</f>
        <v>40</v>
      </c>
      <c r="S9" s="16">
        <f>S17</f>
        <v>20</v>
      </c>
      <c r="T9" s="16">
        <f t="shared" si="1"/>
        <v>326.42749999912</v>
      </c>
      <c r="U9" s="27">
        <f>T9+T10</f>
        <v>1162.06749999912</v>
      </c>
      <c r="V9" s="16"/>
      <c r="W9" s="16"/>
    </row>
    <row r="10" spans="1:23" ht="36">
      <c r="A10" s="16"/>
      <c r="B10" s="44" t="s">
        <v>487</v>
      </c>
      <c r="C10" s="16">
        <f>C18-C6-C8</f>
        <v>1.5</v>
      </c>
      <c r="D10" s="16">
        <f>D18-D6-D8</f>
        <v>0.04999999999999999</v>
      </c>
      <c r="E10" s="16">
        <f>E18-E6-E8</f>
        <v>710.3399999999999</v>
      </c>
      <c r="F10" s="16">
        <f>F18-F6-F8</f>
        <v>0</v>
      </c>
      <c r="G10" s="16" t="s">
        <v>486</v>
      </c>
      <c r="H10" s="16"/>
      <c r="I10" s="16">
        <f>I18-I6-I8</f>
        <v>3.4499999999999993</v>
      </c>
      <c r="J10" s="60">
        <f>J18-J6-J8</f>
        <v>15.839999999999998</v>
      </c>
      <c r="K10" s="16" t="s">
        <v>486</v>
      </c>
      <c r="L10" s="16">
        <f aca="true" t="shared" si="6" ref="L10:Q10">L18-L6-L8</f>
        <v>2.3999999999999986</v>
      </c>
      <c r="M10" s="16">
        <f t="shared" si="6"/>
        <v>0.44999999999999996</v>
      </c>
      <c r="N10" s="16">
        <f t="shared" si="6"/>
        <v>1.5</v>
      </c>
      <c r="O10" s="16">
        <f t="shared" si="6"/>
        <v>7.5</v>
      </c>
      <c r="P10" s="16">
        <f t="shared" si="6"/>
        <v>0.6600000000000006</v>
      </c>
      <c r="Q10" s="16">
        <f t="shared" si="6"/>
        <v>1.9499999999999993</v>
      </c>
      <c r="R10" s="16">
        <f>R18-R6</f>
        <v>90</v>
      </c>
      <c r="S10" s="16" t="s">
        <v>486</v>
      </c>
      <c r="T10" s="16">
        <f t="shared" si="1"/>
        <v>835.64</v>
      </c>
      <c r="U10" s="28"/>
      <c r="V10" s="16"/>
      <c r="W10" s="16"/>
    </row>
    <row r="11" spans="1:23" ht="14.25">
      <c r="A11" s="16" t="s">
        <v>490</v>
      </c>
      <c r="B11" s="16"/>
      <c r="C11" s="16">
        <f aca="true" t="shared" si="7" ref="C11:L11">SUM(C5:C10)</f>
        <v>50</v>
      </c>
      <c r="D11" s="16">
        <f t="shared" si="7"/>
        <v>36</v>
      </c>
      <c r="E11" s="16">
        <f t="shared" si="7"/>
        <v>3839.829999999999</v>
      </c>
      <c r="F11" s="16">
        <f t="shared" si="7"/>
        <v>0</v>
      </c>
      <c r="G11" s="16">
        <f t="shared" si="7"/>
        <v>42.8</v>
      </c>
      <c r="H11" s="16">
        <f t="shared" si="7"/>
        <v>432.16</v>
      </c>
      <c r="I11" s="16">
        <f t="shared" si="7"/>
        <v>103</v>
      </c>
      <c r="J11" s="60">
        <f t="shared" si="7"/>
        <v>79.2</v>
      </c>
      <c r="K11" s="60">
        <f t="shared" si="7"/>
        <v>311</v>
      </c>
      <c r="L11" s="60">
        <f t="shared" si="7"/>
        <v>64</v>
      </c>
      <c r="M11" s="60">
        <f aca="true" t="shared" si="8" ref="M11:T11">SUM(M5:M10)</f>
        <v>15</v>
      </c>
      <c r="N11" s="60">
        <f t="shared" si="8"/>
        <v>50</v>
      </c>
      <c r="O11" s="60">
        <f t="shared" si="8"/>
        <v>250</v>
      </c>
      <c r="P11" s="60">
        <f t="shared" si="8"/>
        <v>22.000000000000004</v>
      </c>
      <c r="Q11" s="60">
        <f t="shared" si="8"/>
        <v>65</v>
      </c>
      <c r="R11" s="60">
        <f t="shared" si="8"/>
        <v>260</v>
      </c>
      <c r="S11" s="60">
        <f t="shared" si="8"/>
        <v>20</v>
      </c>
      <c r="T11" s="16" t="s">
        <v>486</v>
      </c>
      <c r="U11" s="16"/>
      <c r="V11" s="16"/>
      <c r="W11" s="16"/>
    </row>
    <row r="12" spans="1:23" ht="14.25">
      <c r="A12" s="16" t="s">
        <v>491</v>
      </c>
      <c r="B12" s="16"/>
      <c r="C12" s="45">
        <f>C11/V5</f>
        <v>0.00886526394550345</v>
      </c>
      <c r="D12" s="45">
        <f>D11/V5</f>
        <v>0.0063829900407624835</v>
      </c>
      <c r="E12" s="45">
        <f>E11/V5</f>
        <v>0.68082212911725</v>
      </c>
      <c r="F12" s="45">
        <f>F11/V5</f>
        <v>0</v>
      </c>
      <c r="G12" s="45">
        <f>G11/V5</f>
        <v>0.007588665937350953</v>
      </c>
      <c r="H12" s="45">
        <f>H11/V5</f>
        <v>0.07662424933377542</v>
      </c>
      <c r="I12" s="45">
        <f>I11/V5</f>
        <v>0.018262443727737106</v>
      </c>
      <c r="J12" s="45">
        <f>J11/V5</f>
        <v>0.014042578089677465</v>
      </c>
      <c r="K12" s="45">
        <f>K11/V5</f>
        <v>0.05514194174103146</v>
      </c>
      <c r="L12" s="45">
        <f>L11/V5</f>
        <v>0.011347537850244416</v>
      </c>
      <c r="M12" s="45">
        <f>M11/V5</f>
        <v>0.002659579183651035</v>
      </c>
      <c r="N12" s="45">
        <f>N11/V5</f>
        <v>0.00886526394550345</v>
      </c>
      <c r="O12" s="45">
        <f>O11/V5</f>
        <v>0.04432631972751725</v>
      </c>
      <c r="P12" s="45">
        <f>P11/V5</f>
        <v>0.0039007161360215185</v>
      </c>
      <c r="Q12" s="45">
        <f>Q11/V5</f>
        <v>0.011524843129154486</v>
      </c>
      <c r="R12" s="45">
        <f>R11/V5</f>
        <v>0.04609937251661794</v>
      </c>
      <c r="S12" s="45">
        <f>S11/V5</f>
        <v>0.00354610557820138</v>
      </c>
      <c r="T12" s="16"/>
      <c r="U12" s="16"/>
      <c r="V12" s="65">
        <f>SUM(C12:S12)</f>
        <v>0.9999999999999998</v>
      </c>
      <c r="W12" s="16"/>
    </row>
    <row r="13" spans="1:23" ht="54">
      <c r="A13" s="46" t="s">
        <v>439</v>
      </c>
      <c r="B13" s="47"/>
      <c r="C13" s="47"/>
      <c r="D13" s="47"/>
      <c r="E13" s="48"/>
      <c r="F13" s="48"/>
      <c r="G13" s="48"/>
      <c r="H13" s="48"/>
      <c r="I13" s="61" t="s">
        <v>492</v>
      </c>
      <c r="J13" s="62" t="s">
        <v>493</v>
      </c>
      <c r="K13" s="61" t="s">
        <v>494</v>
      </c>
      <c r="L13" s="61"/>
      <c r="M13" s="48"/>
      <c r="N13" s="48"/>
      <c r="O13" s="48"/>
      <c r="P13" s="48"/>
      <c r="Q13" s="48"/>
      <c r="R13" s="61" t="s">
        <v>495</v>
      </c>
      <c r="S13" s="61"/>
      <c r="T13" s="48"/>
      <c r="U13" s="48"/>
      <c r="V13" s="48"/>
      <c r="W13" s="48"/>
    </row>
    <row r="14" spans="1:23" ht="60" customHeight="1">
      <c r="A14" s="49" t="s">
        <v>496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</row>
    <row r="16" spans="1:23" ht="14.25">
      <c r="A16" s="51" t="s">
        <v>497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</row>
    <row r="17" spans="1:23" ht="42">
      <c r="A17" s="52" t="s">
        <v>498</v>
      </c>
      <c r="B17" s="53" t="s">
        <v>499</v>
      </c>
      <c r="C17" s="53">
        <v>20</v>
      </c>
      <c r="D17" s="53">
        <v>35</v>
      </c>
      <c r="E17" s="48">
        <v>998.47</v>
      </c>
      <c r="F17" s="48"/>
      <c r="G17" s="48">
        <v>42.8</v>
      </c>
      <c r="H17" s="48"/>
      <c r="I17" s="48">
        <v>34</v>
      </c>
      <c r="J17" s="48">
        <v>26.4</v>
      </c>
      <c r="K17" s="48">
        <v>164</v>
      </c>
      <c r="L17" s="48">
        <v>16</v>
      </c>
      <c r="M17" s="48">
        <v>6</v>
      </c>
      <c r="N17" s="48">
        <v>20</v>
      </c>
      <c r="O17" s="48">
        <v>100</v>
      </c>
      <c r="P17" s="48">
        <v>8.8</v>
      </c>
      <c r="Q17" s="48">
        <v>26</v>
      </c>
      <c r="R17" s="62">
        <v>80</v>
      </c>
      <c r="S17" s="62">
        <v>20</v>
      </c>
      <c r="T17" s="48">
        <f>SUM(C17:S17)</f>
        <v>1597.47</v>
      </c>
      <c r="U17" s="48"/>
      <c r="V17" s="48">
        <f>T17+T18</f>
        <v>5639.99</v>
      </c>
      <c r="W17" s="48"/>
    </row>
    <row r="18" spans="1:23" ht="42">
      <c r="A18" s="53"/>
      <c r="B18" s="53" t="s">
        <v>500</v>
      </c>
      <c r="C18" s="53">
        <v>30</v>
      </c>
      <c r="D18" s="53">
        <v>1</v>
      </c>
      <c r="E18" s="48">
        <v>2841.3599999999997</v>
      </c>
      <c r="F18" s="48"/>
      <c r="G18" s="48"/>
      <c r="H18" s="48">
        <v>432.16</v>
      </c>
      <c r="I18" s="62">
        <v>69</v>
      </c>
      <c r="J18" s="48">
        <v>52.8</v>
      </c>
      <c r="K18" s="48">
        <v>147</v>
      </c>
      <c r="L18" s="48">
        <v>48</v>
      </c>
      <c r="M18" s="48">
        <v>9</v>
      </c>
      <c r="N18" s="48">
        <v>30</v>
      </c>
      <c r="O18" s="48">
        <v>150</v>
      </c>
      <c r="P18" s="48">
        <v>13.2</v>
      </c>
      <c r="Q18" s="48">
        <v>39</v>
      </c>
      <c r="R18" s="48">
        <v>180</v>
      </c>
      <c r="S18" s="48"/>
      <c r="T18" s="48">
        <f>SUM(C18:S18)</f>
        <v>4042.5199999999995</v>
      </c>
      <c r="U18" s="48"/>
      <c r="V18" s="48"/>
      <c r="W18" s="48"/>
    </row>
    <row r="23" ht="14.25">
      <c r="E23">
        <f>E5+E6</f>
        <v>1919.915</v>
      </c>
    </row>
    <row r="24" ht="14.25">
      <c r="E24">
        <f>E7+E8</f>
        <v>959.9575</v>
      </c>
    </row>
  </sheetData>
  <sheetProtection/>
  <mergeCells count="30">
    <mergeCell ref="A1:W1"/>
    <mergeCell ref="A2:V2"/>
    <mergeCell ref="C3:E3"/>
    <mergeCell ref="G3:H3"/>
    <mergeCell ref="J3:M3"/>
    <mergeCell ref="N3:O3"/>
    <mergeCell ref="P3:Q3"/>
    <mergeCell ref="A11:B11"/>
    <mergeCell ref="A12:B12"/>
    <mergeCell ref="A14:W14"/>
    <mergeCell ref="A16:W16"/>
    <mergeCell ref="A3:A4"/>
    <mergeCell ref="A5:A6"/>
    <mergeCell ref="A7:A8"/>
    <mergeCell ref="A9:A10"/>
    <mergeCell ref="A17:A18"/>
    <mergeCell ref="B3:B4"/>
    <mergeCell ref="F3:F4"/>
    <mergeCell ref="I3:I4"/>
    <mergeCell ref="R3:R4"/>
    <mergeCell ref="S3:S4"/>
    <mergeCell ref="T3:T4"/>
    <mergeCell ref="U3:U4"/>
    <mergeCell ref="U5:U6"/>
    <mergeCell ref="U7:U8"/>
    <mergeCell ref="U9:U10"/>
    <mergeCell ref="V3:V4"/>
    <mergeCell ref="V5:V11"/>
    <mergeCell ref="V17:V18"/>
    <mergeCell ref="W2:W4"/>
  </mergeCells>
  <printOptions/>
  <pageMargins left="0.7513888888888889" right="0.7513888888888889" top="1" bottom="1" header="0.5" footer="0.5"/>
  <pageSetup horizontalDpi="600" verticalDpi="600"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 topLeftCell="A7">
      <selection activeCell="B18" sqref="B18"/>
    </sheetView>
  </sheetViews>
  <sheetFormatPr defaultColWidth="9.00390625" defaultRowHeight="14.25"/>
  <cols>
    <col min="1" max="1" width="3.75390625" style="2" customWidth="1"/>
    <col min="2" max="2" width="16.75390625" style="0" customWidth="1"/>
    <col min="3" max="3" width="4.25390625" style="0" customWidth="1"/>
    <col min="4" max="4" width="6.375" style="3" customWidth="1"/>
    <col min="5" max="5" width="10.25390625" style="4" customWidth="1"/>
    <col min="6" max="6" width="43.625" style="0" customWidth="1"/>
    <col min="7" max="7" width="5.00390625" style="4" customWidth="1"/>
    <col min="8" max="8" width="5.625" style="4" customWidth="1"/>
    <col min="9" max="9" width="5.375" style="5" customWidth="1"/>
    <col min="10" max="10" width="7.875" style="5" customWidth="1"/>
    <col min="11" max="11" width="7.75390625" style="2" customWidth="1"/>
    <col min="12" max="12" width="5.625" style="0" customWidth="1"/>
  </cols>
  <sheetData>
    <row r="1" spans="1:12" ht="20.25">
      <c r="A1" s="6" t="s">
        <v>501</v>
      </c>
      <c r="B1" s="6"/>
      <c r="C1" s="6"/>
      <c r="D1" s="7"/>
      <c r="E1" s="8"/>
      <c r="F1" s="6"/>
      <c r="G1" s="8"/>
      <c r="H1" s="8"/>
      <c r="I1" s="29"/>
      <c r="J1" s="29"/>
      <c r="K1" s="6"/>
      <c r="L1" s="6"/>
    </row>
    <row r="2" spans="1:12" s="1" customFormat="1" ht="12">
      <c r="A2" s="9" t="s">
        <v>1</v>
      </c>
      <c r="B2" s="9" t="s">
        <v>336</v>
      </c>
      <c r="C2" s="10" t="s">
        <v>502</v>
      </c>
      <c r="D2" s="11" t="s">
        <v>503</v>
      </c>
      <c r="E2" s="12"/>
      <c r="F2" s="12"/>
      <c r="G2" s="13" t="s">
        <v>504</v>
      </c>
      <c r="H2" s="12"/>
      <c r="I2" s="13" t="s">
        <v>5</v>
      </c>
      <c r="J2" s="13" t="s">
        <v>505</v>
      </c>
      <c r="K2" s="13" t="s">
        <v>506</v>
      </c>
      <c r="L2" s="13" t="s">
        <v>340</v>
      </c>
    </row>
    <row r="3" spans="1:12" s="1" customFormat="1" ht="36">
      <c r="A3" s="14"/>
      <c r="B3" s="14"/>
      <c r="C3" s="10"/>
      <c r="D3" s="11" t="s">
        <v>507</v>
      </c>
      <c r="E3" s="13" t="s">
        <v>508</v>
      </c>
      <c r="F3" s="13" t="s">
        <v>509</v>
      </c>
      <c r="G3" s="13" t="s">
        <v>328</v>
      </c>
      <c r="H3" s="13" t="s">
        <v>329</v>
      </c>
      <c r="I3" s="12"/>
      <c r="J3" s="12"/>
      <c r="K3" s="12"/>
      <c r="L3" s="12"/>
    </row>
    <row r="4" spans="1:12" ht="36">
      <c r="A4" s="15">
        <v>1</v>
      </c>
      <c r="B4" s="16" t="s">
        <v>510</v>
      </c>
      <c r="C4" s="17">
        <v>2015</v>
      </c>
      <c r="D4" s="18">
        <v>521.52</v>
      </c>
      <c r="E4" s="19" t="s">
        <v>511</v>
      </c>
      <c r="F4" s="20" t="s">
        <v>512</v>
      </c>
      <c r="G4" s="16">
        <v>372</v>
      </c>
      <c r="H4" s="16">
        <v>1805</v>
      </c>
      <c r="I4" s="16" t="s">
        <v>36</v>
      </c>
      <c r="J4" s="19" t="s">
        <v>513</v>
      </c>
      <c r="K4" s="15">
        <v>0</v>
      </c>
      <c r="L4" s="15">
        <v>2021</v>
      </c>
    </row>
    <row r="5" spans="1:12" ht="36">
      <c r="A5" s="15">
        <v>2</v>
      </c>
      <c r="B5" s="21" t="s">
        <v>514</v>
      </c>
      <c r="C5" s="17">
        <v>2015</v>
      </c>
      <c r="D5" s="18">
        <v>196.38</v>
      </c>
      <c r="E5" s="19" t="s">
        <v>515</v>
      </c>
      <c r="F5" s="20" t="s">
        <v>516</v>
      </c>
      <c r="G5" s="16">
        <v>80</v>
      </c>
      <c r="H5" s="16">
        <v>60</v>
      </c>
      <c r="I5" s="16" t="s">
        <v>19</v>
      </c>
      <c r="J5" s="19" t="s">
        <v>513</v>
      </c>
      <c r="K5" s="15">
        <v>0</v>
      </c>
      <c r="L5" s="15">
        <v>2021</v>
      </c>
    </row>
    <row r="6" spans="1:12" ht="36">
      <c r="A6" s="15">
        <v>3</v>
      </c>
      <c r="B6" s="16" t="s">
        <v>517</v>
      </c>
      <c r="C6" s="17">
        <v>2015</v>
      </c>
      <c r="D6" s="18"/>
      <c r="E6" s="19" t="s">
        <v>518</v>
      </c>
      <c r="F6" s="20" t="s">
        <v>519</v>
      </c>
      <c r="G6" s="16">
        <v>86</v>
      </c>
      <c r="H6" s="16">
        <v>160</v>
      </c>
      <c r="I6" s="16" t="s">
        <v>19</v>
      </c>
      <c r="J6" s="19" t="s">
        <v>513</v>
      </c>
      <c r="K6" s="15">
        <v>0</v>
      </c>
      <c r="L6" s="15">
        <v>2021</v>
      </c>
    </row>
    <row r="7" spans="1:12" ht="24">
      <c r="A7" s="15">
        <v>4</v>
      </c>
      <c r="B7" s="16" t="s">
        <v>520</v>
      </c>
      <c r="C7" s="17">
        <v>2015</v>
      </c>
      <c r="D7" s="18"/>
      <c r="E7" s="19" t="s">
        <v>515</v>
      </c>
      <c r="F7" s="20" t="s">
        <v>521</v>
      </c>
      <c r="G7" s="16">
        <v>117</v>
      </c>
      <c r="H7" s="16">
        <v>120</v>
      </c>
      <c r="I7" s="16" t="s">
        <v>36</v>
      </c>
      <c r="J7" s="19" t="s">
        <v>513</v>
      </c>
      <c r="K7" s="15">
        <v>0</v>
      </c>
      <c r="L7" s="15">
        <v>2021</v>
      </c>
    </row>
    <row r="8" spans="1:12" ht="36">
      <c r="A8" s="15">
        <v>5</v>
      </c>
      <c r="B8" s="21" t="s">
        <v>522</v>
      </c>
      <c r="C8" s="17">
        <v>2015</v>
      </c>
      <c r="D8" s="18">
        <v>122.86</v>
      </c>
      <c r="E8" s="19" t="s">
        <v>523</v>
      </c>
      <c r="F8" s="20" t="s">
        <v>524</v>
      </c>
      <c r="G8" s="16">
        <v>46</v>
      </c>
      <c r="H8" s="16">
        <v>500</v>
      </c>
      <c r="I8" s="16" t="s">
        <v>19</v>
      </c>
      <c r="J8" s="19" t="s">
        <v>513</v>
      </c>
      <c r="K8" s="15">
        <v>0</v>
      </c>
      <c r="L8" s="15">
        <v>2021</v>
      </c>
    </row>
    <row r="9" spans="1:12" ht="24">
      <c r="A9" s="15">
        <v>6</v>
      </c>
      <c r="B9" s="21" t="s">
        <v>525</v>
      </c>
      <c r="C9" s="17">
        <v>2015</v>
      </c>
      <c r="D9" s="18"/>
      <c r="E9" s="19" t="s">
        <v>526</v>
      </c>
      <c r="F9" s="20" t="s">
        <v>527</v>
      </c>
      <c r="G9" s="16">
        <v>40</v>
      </c>
      <c r="H9" s="16">
        <v>119</v>
      </c>
      <c r="I9" s="16" t="s">
        <v>19</v>
      </c>
      <c r="J9" s="19" t="s">
        <v>513</v>
      </c>
      <c r="K9" s="15">
        <v>0</v>
      </c>
      <c r="L9" s="15">
        <v>2021</v>
      </c>
    </row>
    <row r="10" spans="1:12" ht="24">
      <c r="A10" s="15">
        <v>7</v>
      </c>
      <c r="B10" s="16" t="s">
        <v>528</v>
      </c>
      <c r="C10" s="17">
        <v>2015</v>
      </c>
      <c r="D10" s="18"/>
      <c r="E10" s="19" t="s">
        <v>529</v>
      </c>
      <c r="F10" s="20" t="s">
        <v>530</v>
      </c>
      <c r="G10" s="16">
        <v>83</v>
      </c>
      <c r="H10" s="16">
        <v>98</v>
      </c>
      <c r="I10" s="16" t="s">
        <v>19</v>
      </c>
      <c r="J10" s="19" t="s">
        <v>513</v>
      </c>
      <c r="K10" s="15">
        <v>0</v>
      </c>
      <c r="L10" s="15">
        <v>2021</v>
      </c>
    </row>
    <row r="11" spans="1:12" ht="84">
      <c r="A11" s="15">
        <v>8</v>
      </c>
      <c r="B11" s="16" t="s">
        <v>531</v>
      </c>
      <c r="C11" s="17">
        <v>2018</v>
      </c>
      <c r="D11" s="22">
        <v>282.188855</v>
      </c>
      <c r="E11" s="23">
        <v>2019</v>
      </c>
      <c r="F11" s="20" t="s">
        <v>532</v>
      </c>
      <c r="G11" s="16">
        <v>33</v>
      </c>
      <c r="H11" s="16">
        <v>20.5</v>
      </c>
      <c r="I11" s="16" t="s">
        <v>19</v>
      </c>
      <c r="J11" s="30" t="s">
        <v>533</v>
      </c>
      <c r="K11" s="15">
        <v>0</v>
      </c>
      <c r="L11" s="15">
        <v>2022</v>
      </c>
    </row>
    <row r="12" spans="1:12" ht="84">
      <c r="A12" s="15">
        <v>10</v>
      </c>
      <c r="B12" s="16" t="s">
        <v>534</v>
      </c>
      <c r="C12" s="17">
        <v>2019</v>
      </c>
      <c r="D12" s="24"/>
      <c r="E12" s="23">
        <v>2019</v>
      </c>
      <c r="F12" s="20" t="s">
        <v>535</v>
      </c>
      <c r="G12" s="16">
        <v>87</v>
      </c>
      <c r="H12" s="16">
        <v>370</v>
      </c>
      <c r="I12" s="16" t="s">
        <v>19</v>
      </c>
      <c r="J12" s="30" t="s">
        <v>533</v>
      </c>
      <c r="K12" s="15">
        <v>0</v>
      </c>
      <c r="L12" s="15">
        <v>2022</v>
      </c>
    </row>
    <row r="13" spans="1:12" ht="60">
      <c r="A13" s="15">
        <v>9</v>
      </c>
      <c r="B13" s="16" t="s">
        <v>536</v>
      </c>
      <c r="C13" s="17">
        <v>2019</v>
      </c>
      <c r="D13" s="25">
        <v>268.58</v>
      </c>
      <c r="E13" s="23">
        <v>2019</v>
      </c>
      <c r="F13" s="20" t="s">
        <v>537</v>
      </c>
      <c r="G13" s="16">
        <v>105</v>
      </c>
      <c r="H13" s="16">
        <v>525</v>
      </c>
      <c r="I13" s="16" t="s">
        <v>36</v>
      </c>
      <c r="J13" s="30" t="s">
        <v>533</v>
      </c>
      <c r="K13" s="15">
        <f>268.58-D13</f>
        <v>0</v>
      </c>
      <c r="L13" s="15">
        <v>2022</v>
      </c>
    </row>
    <row r="14" spans="1:12" ht="36">
      <c r="A14" s="15">
        <v>11</v>
      </c>
      <c r="B14" s="16" t="s">
        <v>538</v>
      </c>
      <c r="C14" s="17">
        <v>2019</v>
      </c>
      <c r="D14" s="26">
        <v>103.9</v>
      </c>
      <c r="E14" s="23">
        <v>2020</v>
      </c>
      <c r="F14" s="20" t="s">
        <v>539</v>
      </c>
      <c r="G14" s="16">
        <v>45</v>
      </c>
      <c r="H14" s="16">
        <v>150</v>
      </c>
      <c r="I14" s="16" t="s">
        <v>19</v>
      </c>
      <c r="J14" s="30" t="s">
        <v>533</v>
      </c>
      <c r="K14" s="15">
        <v>0</v>
      </c>
      <c r="L14" s="15">
        <v>2022</v>
      </c>
    </row>
    <row r="15" spans="1:12" ht="36">
      <c r="A15" s="15">
        <v>12</v>
      </c>
      <c r="B15" s="16" t="s">
        <v>540</v>
      </c>
      <c r="C15" s="17">
        <v>2019</v>
      </c>
      <c r="D15" s="26">
        <v>165</v>
      </c>
      <c r="E15" s="23">
        <v>2020</v>
      </c>
      <c r="F15" s="20" t="s">
        <v>541</v>
      </c>
      <c r="G15" s="16">
        <v>106</v>
      </c>
      <c r="H15" s="16">
        <v>250</v>
      </c>
      <c r="I15" s="16" t="s">
        <v>36</v>
      </c>
      <c r="J15" s="30" t="s">
        <v>533</v>
      </c>
      <c r="K15" s="15">
        <v>0</v>
      </c>
      <c r="L15" s="15">
        <v>2022</v>
      </c>
    </row>
    <row r="16" spans="1:12" ht="14.25">
      <c r="A16" s="15">
        <v>13</v>
      </c>
      <c r="B16" s="17" t="s">
        <v>542</v>
      </c>
      <c r="C16" s="17">
        <v>2020</v>
      </c>
      <c r="D16" s="17">
        <v>237.17</v>
      </c>
      <c r="E16" s="17"/>
      <c r="F16" s="17"/>
      <c r="G16" s="17">
        <v>24</v>
      </c>
      <c r="H16" s="27">
        <v>150</v>
      </c>
      <c r="I16" s="17" t="s">
        <v>19</v>
      </c>
      <c r="J16" s="17" t="s">
        <v>543</v>
      </c>
      <c r="K16" s="31">
        <v>0</v>
      </c>
      <c r="L16" s="17">
        <v>2021</v>
      </c>
    </row>
    <row r="17" spans="1:12" ht="14.25">
      <c r="A17" s="15"/>
      <c r="B17" s="17"/>
      <c r="C17" s="17"/>
      <c r="D17" s="17"/>
      <c r="E17" s="17"/>
      <c r="F17" s="17"/>
      <c r="G17" s="17"/>
      <c r="H17" s="28"/>
      <c r="I17" s="17"/>
      <c r="J17" s="17"/>
      <c r="K17" s="32"/>
      <c r="L17" s="17"/>
    </row>
    <row r="18" spans="1:12" ht="24">
      <c r="A18" s="15">
        <v>14</v>
      </c>
      <c r="B18" s="16" t="s">
        <v>544</v>
      </c>
      <c r="C18" s="17">
        <v>2020</v>
      </c>
      <c r="D18" s="15">
        <v>174.17</v>
      </c>
      <c r="E18" s="23"/>
      <c r="F18" s="15"/>
      <c r="G18" s="23">
        <v>55</v>
      </c>
      <c r="H18" s="16">
        <v>200</v>
      </c>
      <c r="I18" s="23" t="s">
        <v>19</v>
      </c>
      <c r="J18" s="30" t="s">
        <v>543</v>
      </c>
      <c r="K18" s="15">
        <v>0</v>
      </c>
      <c r="L18" s="15">
        <v>2021</v>
      </c>
    </row>
  </sheetData>
  <sheetProtection/>
  <mergeCells count="25">
    <mergeCell ref="A1:L1"/>
    <mergeCell ref="D2:F2"/>
    <mergeCell ref="G2:H2"/>
    <mergeCell ref="A2:A3"/>
    <mergeCell ref="A16:A17"/>
    <mergeCell ref="B2:B3"/>
    <mergeCell ref="B16:B17"/>
    <mergeCell ref="C2:C3"/>
    <mergeCell ref="C16:C17"/>
    <mergeCell ref="D5:D7"/>
    <mergeCell ref="D8:D10"/>
    <mergeCell ref="D11:D12"/>
    <mergeCell ref="D16:D17"/>
    <mergeCell ref="E16:E17"/>
    <mergeCell ref="F16:F17"/>
    <mergeCell ref="G16:G17"/>
    <mergeCell ref="H16:H17"/>
    <mergeCell ref="I2:I3"/>
    <mergeCell ref="I16:I17"/>
    <mergeCell ref="J2:J3"/>
    <mergeCell ref="J16:J17"/>
    <mergeCell ref="K2:K3"/>
    <mergeCell ref="K16:K17"/>
    <mergeCell ref="L2:L3"/>
    <mergeCell ref="L16:L17"/>
  </mergeCells>
  <printOptions/>
  <pageMargins left="0.7083333333333334" right="0.7513888888888889" top="0.904861111111111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xox</cp:lastModifiedBy>
  <dcterms:created xsi:type="dcterms:W3CDTF">2021-07-12T06:39:08Z</dcterms:created>
  <dcterms:modified xsi:type="dcterms:W3CDTF">2022-03-18T08:11:19Z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3FCCB9434F764DF9BF37180F3A2D6A53</vt:lpwstr>
  </property>
</Properties>
</file>